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ealtheducationengland-my.sharepoint.com/personal/deborah_jackson_hee_nhs_uk/Documents/"/>
    </mc:Choice>
  </mc:AlternateContent>
  <xr:revisionPtr revIDLastSave="0" documentId="8_{B2E63012-83E0-45C6-978B-EF654AC2CEBD}" xr6:coauthVersionLast="47" xr6:coauthVersionMax="47" xr10:uidLastSave="{00000000-0000-0000-0000-000000000000}"/>
  <bookViews>
    <workbookView xWindow="28680" yWindow="330" windowWidth="29040" windowHeight="15840" xr2:uid="{00000000-000D-0000-FFFF-FFFF00000000}"/>
  </bookViews>
  <sheets>
    <sheet name="Blank Template" sheetId="5" r:id="rId1"/>
    <sheet name="Examp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G9" i="1"/>
  <c r="G3" i="1"/>
  <c r="K39" i="5" l="1"/>
  <c r="K38" i="5"/>
  <c r="B29" i="5"/>
  <c r="I25" i="5"/>
  <c r="J25" i="5" s="1"/>
  <c r="K25" i="5" s="1"/>
  <c r="G25" i="5"/>
  <c r="E25" i="5"/>
  <c r="I24" i="5"/>
  <c r="J24" i="5" s="1"/>
  <c r="K24" i="5" s="1"/>
  <c r="G24" i="5"/>
  <c r="E24" i="5"/>
  <c r="I23" i="5"/>
  <c r="J23" i="5" s="1"/>
  <c r="K23" i="5" s="1"/>
  <c r="G23" i="5"/>
  <c r="E23" i="5"/>
  <c r="I22" i="5"/>
  <c r="J22" i="5" s="1"/>
  <c r="K22" i="5" s="1"/>
  <c r="G22" i="5"/>
  <c r="E22" i="5"/>
  <c r="I21" i="5"/>
  <c r="J21" i="5" s="1"/>
  <c r="K21" i="5" s="1"/>
  <c r="G21" i="5"/>
  <c r="E21" i="5"/>
  <c r="I20" i="5"/>
  <c r="J20" i="5" s="1"/>
  <c r="K20" i="5" s="1"/>
  <c r="G20" i="5"/>
  <c r="E20" i="5"/>
  <c r="I19" i="5"/>
  <c r="J19" i="5" s="1"/>
  <c r="K19" i="5" s="1"/>
  <c r="G19" i="5"/>
  <c r="E19" i="5"/>
  <c r="I18" i="5"/>
  <c r="J18" i="5" s="1"/>
  <c r="K18" i="5" s="1"/>
  <c r="G18" i="5"/>
  <c r="E18" i="5"/>
  <c r="I17" i="5"/>
  <c r="J17" i="5" s="1"/>
  <c r="K17" i="5" s="1"/>
  <c r="G17" i="5"/>
  <c r="E17" i="5"/>
  <c r="I16" i="5"/>
  <c r="J16" i="5" s="1"/>
  <c r="K16" i="5" s="1"/>
  <c r="G16" i="5"/>
  <c r="E16" i="5"/>
  <c r="I15" i="5"/>
  <c r="J15" i="5" s="1"/>
  <c r="K15" i="5" s="1"/>
  <c r="G15" i="5"/>
  <c r="E15" i="5"/>
  <c r="Q14" i="5"/>
  <c r="P14" i="5"/>
  <c r="O14" i="5"/>
  <c r="N14" i="5"/>
  <c r="M14" i="5"/>
  <c r="I14" i="5"/>
  <c r="J14" i="5" s="1"/>
  <c r="K14" i="5" s="1"/>
  <c r="K37" i="5" s="1"/>
  <c r="G14" i="5"/>
  <c r="E14" i="5"/>
  <c r="Q13" i="5"/>
  <c r="P13" i="5"/>
  <c r="O13" i="5"/>
  <c r="N13" i="5"/>
  <c r="M13" i="5"/>
  <c r="I13" i="5"/>
  <c r="J13" i="5" s="1"/>
  <c r="K13" i="5" s="1"/>
  <c r="K35" i="5" s="1"/>
  <c r="G13" i="5"/>
  <c r="E13" i="5"/>
  <c r="Q12" i="5"/>
  <c r="P12" i="5"/>
  <c r="O12" i="5"/>
  <c r="N12" i="5"/>
  <c r="M12" i="5"/>
  <c r="I12" i="5"/>
  <c r="J12" i="5" s="1"/>
  <c r="K12" i="5" s="1"/>
  <c r="G12" i="5"/>
  <c r="E12" i="5"/>
  <c r="Q11" i="5"/>
  <c r="P11" i="5"/>
  <c r="O11" i="5"/>
  <c r="N11" i="5"/>
  <c r="M11" i="5"/>
  <c r="I11" i="5"/>
  <c r="J11" i="5" s="1"/>
  <c r="K11" i="5" s="1"/>
  <c r="K34" i="5" s="1"/>
  <c r="G11" i="5"/>
  <c r="E11" i="5"/>
  <c r="Q10" i="5"/>
  <c r="P10" i="5"/>
  <c r="O10" i="5"/>
  <c r="N10" i="5"/>
  <c r="M10" i="5"/>
  <c r="I10" i="5"/>
  <c r="J10" i="5" s="1"/>
  <c r="K10" i="5" s="1"/>
  <c r="K33" i="5" s="1"/>
  <c r="G10" i="5"/>
  <c r="E10" i="5"/>
  <c r="Q9" i="5"/>
  <c r="P9" i="5"/>
  <c r="O9" i="5"/>
  <c r="N9" i="5"/>
  <c r="M9" i="5"/>
  <c r="I9" i="5"/>
  <c r="J9" i="5" s="1"/>
  <c r="K9" i="5" s="1"/>
  <c r="K32" i="5" s="1"/>
  <c r="G9" i="5"/>
  <c r="E9" i="5"/>
  <c r="Q8" i="5"/>
  <c r="P8" i="5"/>
  <c r="O8" i="5"/>
  <c r="N8" i="5"/>
  <c r="M8" i="5"/>
  <c r="I8" i="5"/>
  <c r="J8" i="5" s="1"/>
  <c r="K8" i="5" s="1"/>
  <c r="G8" i="5"/>
  <c r="E8" i="5"/>
  <c r="Q7" i="5"/>
  <c r="P7" i="5"/>
  <c r="O7" i="5"/>
  <c r="N7" i="5"/>
  <c r="M7" i="5"/>
  <c r="I7" i="5"/>
  <c r="J7" i="5" s="1"/>
  <c r="K7" i="5" s="1"/>
  <c r="K36" i="5" s="1"/>
  <c r="G7" i="5"/>
  <c r="E7" i="5"/>
  <c r="Q6" i="5"/>
  <c r="P6" i="5"/>
  <c r="O6" i="5"/>
  <c r="N6" i="5"/>
  <c r="M6" i="5"/>
  <c r="I6" i="5"/>
  <c r="J6" i="5" s="1"/>
  <c r="K6" i="5" s="1"/>
  <c r="K31" i="5" s="1"/>
  <c r="G6" i="5"/>
  <c r="E6" i="5"/>
  <c r="Q5" i="5"/>
  <c r="P5" i="5"/>
  <c r="O5" i="5"/>
  <c r="N5" i="5"/>
  <c r="M5" i="5"/>
  <c r="I5" i="5"/>
  <c r="J5" i="5" s="1"/>
  <c r="K5" i="5" s="1"/>
  <c r="K30" i="5" s="1"/>
  <c r="G5" i="5"/>
  <c r="E5" i="5"/>
  <c r="Q4" i="5"/>
  <c r="P4" i="5"/>
  <c r="O4" i="5"/>
  <c r="N4" i="5"/>
  <c r="M4" i="5"/>
  <c r="I4" i="5"/>
  <c r="J4" i="5" s="1"/>
  <c r="K4" i="5" s="1"/>
  <c r="K29" i="5" s="1"/>
  <c r="G4" i="5"/>
  <c r="E4" i="5"/>
  <c r="Q3" i="5"/>
  <c r="P3" i="5"/>
  <c r="O3" i="5"/>
  <c r="N3" i="5"/>
  <c r="M3" i="5"/>
  <c r="I3" i="5"/>
  <c r="G3" i="5"/>
  <c r="E3" i="5"/>
  <c r="G13" i="1"/>
  <c r="G15" i="1"/>
  <c r="G16" i="1"/>
  <c r="G17" i="1"/>
  <c r="G18" i="1"/>
  <c r="G19" i="1"/>
  <c r="G20" i="1"/>
  <c r="G21" i="1"/>
  <c r="G22" i="1"/>
  <c r="G23" i="1"/>
  <c r="G24" i="1"/>
  <c r="G25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/>
  <c r="K19" i="1" s="1"/>
  <c r="I20" i="1"/>
  <c r="J20" i="1" s="1"/>
  <c r="K20" i="1" s="1"/>
  <c r="I21" i="1"/>
  <c r="J21" i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J25" i="1"/>
  <c r="K25" i="1" s="1"/>
  <c r="G4" i="1"/>
  <c r="G5" i="1"/>
  <c r="G6" i="1"/>
  <c r="G7" i="1"/>
  <c r="G8" i="1"/>
  <c r="G10" i="1"/>
  <c r="G11" i="1"/>
  <c r="G12" i="1"/>
  <c r="I3" i="1"/>
  <c r="I4" i="1"/>
  <c r="I5" i="1"/>
  <c r="I6" i="1"/>
  <c r="I7" i="1"/>
  <c r="I8" i="1"/>
  <c r="I9" i="1"/>
  <c r="I10" i="1"/>
  <c r="I11" i="1"/>
  <c r="I12" i="1"/>
  <c r="E11" i="1"/>
  <c r="E7" i="1"/>
  <c r="K38" i="1"/>
  <c r="K39" i="1"/>
  <c r="E3" i="1"/>
  <c r="E4" i="1"/>
  <c r="E5" i="1"/>
  <c r="E6" i="1"/>
  <c r="E8" i="1"/>
  <c r="E9" i="1"/>
  <c r="E10" i="1"/>
  <c r="E12" i="1"/>
  <c r="J3" i="5" l="1"/>
  <c r="J26" i="5" s="1"/>
  <c r="I26" i="5"/>
  <c r="B29" i="1"/>
  <c r="K3" i="5" l="1"/>
  <c r="K26" i="5" s="1"/>
  <c r="K28" i="5"/>
  <c r="J3" i="1"/>
  <c r="K3" i="1" s="1"/>
  <c r="K28" i="1" s="1"/>
  <c r="M4" i="1"/>
  <c r="N4" i="1"/>
  <c r="O4" i="1"/>
  <c r="P4" i="1"/>
  <c r="Q4" i="1"/>
  <c r="M5" i="1"/>
  <c r="N5" i="1"/>
  <c r="O5" i="1"/>
  <c r="P5" i="1"/>
  <c r="Q5" i="1"/>
  <c r="M6" i="1"/>
  <c r="N6" i="1"/>
  <c r="O6" i="1"/>
  <c r="P6" i="1"/>
  <c r="Q6" i="1"/>
  <c r="M7" i="1"/>
  <c r="N7" i="1"/>
  <c r="O7" i="1"/>
  <c r="P7" i="1"/>
  <c r="Q7" i="1"/>
  <c r="M8" i="1"/>
  <c r="N8" i="1"/>
  <c r="O8" i="1"/>
  <c r="P8" i="1"/>
  <c r="Q8" i="1"/>
  <c r="M9" i="1"/>
  <c r="N9" i="1"/>
  <c r="O9" i="1"/>
  <c r="P9" i="1"/>
  <c r="Q9" i="1"/>
  <c r="M10" i="1"/>
  <c r="N10" i="1"/>
  <c r="O10" i="1"/>
  <c r="P10" i="1"/>
  <c r="Q10" i="1"/>
  <c r="M11" i="1"/>
  <c r="N11" i="1"/>
  <c r="O11" i="1"/>
  <c r="P11" i="1"/>
  <c r="Q11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N3" i="1"/>
  <c r="O3" i="1"/>
  <c r="P3" i="1"/>
  <c r="Q3" i="1"/>
  <c r="M3" i="1"/>
  <c r="J6" i="1"/>
  <c r="K6" i="1" s="1"/>
  <c r="J7" i="1"/>
  <c r="K7" i="1" s="1"/>
  <c r="K37" i="1" s="1"/>
  <c r="J8" i="1"/>
  <c r="K8" i="1" s="1"/>
  <c r="J9" i="1"/>
  <c r="K9" i="1" s="1"/>
  <c r="J10" i="1"/>
  <c r="K10" i="1" s="1"/>
  <c r="J11" i="1"/>
  <c r="K11" i="1" s="1"/>
  <c r="J12" i="1"/>
  <c r="K12" i="1" s="1"/>
  <c r="J5" i="1"/>
  <c r="K5" i="1" s="1"/>
  <c r="J4" i="1"/>
  <c r="K4" i="1" s="1"/>
  <c r="K29" i="1" s="1"/>
  <c r="K36" i="1" l="1"/>
  <c r="K30" i="1"/>
  <c r="I26" i="1"/>
  <c r="K26" i="1"/>
  <c r="J26" i="1"/>
  <c r="K31" i="1" l="1"/>
  <c r="K32" i="1"/>
  <c r="K33" i="1" l="1"/>
  <c r="K35" i="1" l="1"/>
  <c r="K34" i="1"/>
</calcChain>
</file>

<file path=xl/sharedStrings.xml><?xml version="1.0" encoding="utf-8"?>
<sst xmlns="http://schemas.openxmlformats.org/spreadsheetml/2006/main" count="114" uniqueCount="42">
  <si>
    <t>LTFT %</t>
  </si>
  <si>
    <t>Start</t>
  </si>
  <si>
    <t>End</t>
  </si>
  <si>
    <t>Days</t>
  </si>
  <si>
    <t>Months</t>
  </si>
  <si>
    <t>Full Time</t>
  </si>
  <si>
    <t>Quick Reference Table</t>
  </si>
  <si>
    <t>ST3</t>
  </si>
  <si>
    <t>ST4</t>
  </si>
  <si>
    <t>Maternity Leave</t>
  </si>
  <si>
    <t>Leave</t>
  </si>
  <si>
    <t>QEH</t>
  </si>
  <si>
    <t>Totals</t>
  </si>
  <si>
    <t>ST5</t>
  </si>
  <si>
    <t>WRH</t>
  </si>
  <si>
    <t>CT1</t>
  </si>
  <si>
    <t>CT2</t>
  </si>
  <si>
    <t>ST6</t>
  </si>
  <si>
    <t>ST7</t>
  </si>
  <si>
    <t>Subtotals</t>
  </si>
  <si>
    <t>Training Planner &amp; Calculator</t>
  </si>
  <si>
    <t>Options for drop down 2</t>
  </si>
  <si>
    <t>Options for drop down 1</t>
  </si>
  <si>
    <t>CT3</t>
  </si>
  <si>
    <t>Other 1</t>
  </si>
  <si>
    <t>Other 2</t>
  </si>
  <si>
    <t>Other 3</t>
  </si>
  <si>
    <t>Day (S)</t>
  </si>
  <si>
    <t>Day (E)</t>
  </si>
  <si>
    <t>Whole
Time
Equivalent
(months)</t>
  </si>
  <si>
    <t>Grade 
(optional)</t>
  </si>
  <si>
    <t>Hospital 
(optional)</t>
  </si>
  <si>
    <t>Module 
(optional)</t>
  </si>
  <si>
    <t>Hereford</t>
  </si>
  <si>
    <t>City and Sandwell</t>
  </si>
  <si>
    <t>Russell's Hall</t>
  </si>
  <si>
    <t>Fellowship</t>
  </si>
  <si>
    <t xml:space="preserve">Grade 
</t>
  </si>
  <si>
    <t xml:space="preserve">Hospital 
</t>
  </si>
  <si>
    <t xml:space="preserve">Module 
</t>
  </si>
  <si>
    <t>Training Calculator</t>
  </si>
  <si>
    <t>Full Time (month)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</si>
</sst>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1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76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164" fontId="0" fillId="2" borderId="3" xfId="0" applyNumberForma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9" fontId="2" fillId="3" borderId="4" xfId="0" applyNumberFormat="1" applyFont="1" applyFill="1" applyBorder="1" applyAlignment="1">
      <alignment horizontal="center" vertical="center"/>
    </xf>
    <xf numFmtId="9" fontId="2" fillId="3" borderId="5" xfId="0" applyNumberFormat="1" applyFont="1" applyFill="1" applyBorder="1" applyAlignment="1">
      <alignment horizontal="center" vertical="center"/>
    </xf>
    <xf numFmtId="9" fontId="2" fillId="3" borderId="7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4" borderId="0" xfId="0" applyFont="1" applyFill="1"/>
    <xf numFmtId="0" fontId="8" fillId="4" borderId="0" xfId="0" applyFont="1" applyFill="1"/>
    <xf numFmtId="2" fontId="8" fillId="4" borderId="0" xfId="0" applyNumberFormat="1" applyFont="1" applyFill="1"/>
    <xf numFmtId="0" fontId="8" fillId="4" borderId="0" xfId="0" applyFont="1" applyFill="1" applyAlignment="1">
      <alignment horizontal="right"/>
    </xf>
    <xf numFmtId="0" fontId="1" fillId="0" borderId="2" xfId="0" applyFont="1" applyBorder="1" applyAlignment="1">
      <alignment vertical="center"/>
    </xf>
    <xf numFmtId="0" fontId="0" fillId="4" borderId="0" xfId="0" applyFill="1"/>
    <xf numFmtId="0" fontId="8" fillId="4" borderId="0" xfId="0" applyFont="1" applyFill="1" applyAlignment="1">
      <alignment vertical="center"/>
    </xf>
    <xf numFmtId="0" fontId="1" fillId="0" borderId="12" xfId="0" applyFont="1" applyBorder="1" applyAlignment="1">
      <alignment vertical="center"/>
    </xf>
    <xf numFmtId="14" fontId="0" fillId="5" borderId="13" xfId="0" applyNumberFormat="1" applyFill="1" applyBorder="1" applyAlignment="1">
      <alignment vertical="center"/>
    </xf>
    <xf numFmtId="14" fontId="0" fillId="6" borderId="13" xfId="0" applyNumberFormat="1" applyFill="1" applyBorder="1" applyAlignment="1">
      <alignment vertical="center"/>
    </xf>
    <xf numFmtId="14" fontId="1" fillId="6" borderId="13" xfId="0" applyNumberFormat="1" applyFont="1" applyFill="1" applyBorder="1" applyAlignment="1">
      <alignment vertical="center"/>
    </xf>
    <xf numFmtId="14" fontId="1" fillId="6" borderId="14" xfId="0" applyNumberFormat="1" applyFont="1" applyFill="1" applyBorder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0" fontId="0" fillId="2" borderId="13" xfId="0" applyFill="1" applyBorder="1" applyAlignment="1">
      <alignment horizontal="right" vertical="center"/>
    </xf>
    <xf numFmtId="0" fontId="4" fillId="4" borderId="0" xfId="0" applyFont="1" applyFill="1" applyAlignment="1">
      <alignment vertical="center"/>
    </xf>
    <xf numFmtId="1" fontId="4" fillId="4" borderId="0" xfId="0" applyNumberFormat="1" applyFont="1" applyFill="1" applyAlignment="1">
      <alignment vertical="center"/>
    </xf>
    <xf numFmtId="2" fontId="4" fillId="4" borderId="0" xfId="0" applyNumberFormat="1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7" borderId="15" xfId="0" applyFont="1" applyFill="1" applyBorder="1" applyAlignment="1">
      <alignment horizontal="right" vertical="center" wrapText="1"/>
    </xf>
    <xf numFmtId="0" fontId="0" fillId="2" borderId="14" xfId="0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4" fontId="0" fillId="8" borderId="3" xfId="0" applyNumberFormat="1" applyFill="1" applyBorder="1" applyAlignment="1">
      <alignment horizontal="center" vertical="center"/>
    </xf>
    <xf numFmtId="9" fontId="10" fillId="8" borderId="4" xfId="0" applyNumberFormat="1" applyFont="1" applyFill="1" applyBorder="1" applyAlignment="1">
      <alignment horizontal="center" vertical="center"/>
    </xf>
    <xf numFmtId="9" fontId="10" fillId="8" borderId="5" xfId="0" applyNumberFormat="1" applyFont="1" applyFill="1" applyBorder="1" applyAlignment="1">
      <alignment horizontal="center" vertical="center"/>
    </xf>
    <xf numFmtId="9" fontId="10" fillId="8" borderId="7" xfId="0" applyNumberFormat="1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4" fillId="9" borderId="0" xfId="0" applyFont="1" applyFill="1" applyAlignment="1">
      <alignment vertical="center"/>
    </xf>
    <xf numFmtId="1" fontId="4" fillId="9" borderId="0" xfId="0" applyNumberFormat="1" applyFont="1" applyFill="1" applyAlignment="1">
      <alignment vertical="center"/>
    </xf>
    <xf numFmtId="2" fontId="4" fillId="9" borderId="0" xfId="0" applyNumberFormat="1" applyFont="1" applyFill="1" applyAlignment="1">
      <alignment vertical="center"/>
    </xf>
    <xf numFmtId="0" fontId="0" fillId="9" borderId="0" xfId="0" applyFill="1"/>
    <xf numFmtId="0" fontId="8" fillId="9" borderId="0" xfId="0" applyFont="1" applyFill="1"/>
    <xf numFmtId="0" fontId="2" fillId="9" borderId="0" xfId="0" applyFont="1" applyFill="1"/>
    <xf numFmtId="0" fontId="2" fillId="10" borderId="15" xfId="0" applyFont="1" applyFill="1" applyBorder="1" applyAlignment="1">
      <alignment horizontal="right" vertical="center" wrapText="1"/>
    </xf>
    <xf numFmtId="0" fontId="8" fillId="9" borderId="0" xfId="0" applyFont="1" applyFill="1" applyAlignment="1">
      <alignment vertical="center"/>
    </xf>
    <xf numFmtId="2" fontId="8" fillId="9" borderId="0" xfId="0" applyNumberFormat="1" applyFont="1" applyFill="1"/>
    <xf numFmtId="0" fontId="8" fillId="9" borderId="0" xfId="0" applyFont="1" applyFill="1" applyAlignment="1">
      <alignment horizontal="right"/>
    </xf>
    <xf numFmtId="0" fontId="3" fillId="11" borderId="0" xfId="0" applyFont="1" applyFill="1" applyAlignment="1">
      <alignment vertical="center" wrapText="1"/>
    </xf>
    <xf numFmtId="0" fontId="1" fillId="11" borderId="12" xfId="0" applyFont="1" applyFill="1" applyBorder="1" applyAlignment="1">
      <alignment vertical="center"/>
    </xf>
    <xf numFmtId="0" fontId="1" fillId="11" borderId="2" xfId="0" applyFont="1" applyFill="1" applyBorder="1" applyAlignment="1">
      <alignment vertical="center"/>
    </xf>
    <xf numFmtId="0" fontId="1" fillId="11" borderId="0" xfId="0" applyFont="1" applyFill="1" applyAlignment="1">
      <alignment vertical="center"/>
    </xf>
    <xf numFmtId="0" fontId="1" fillId="11" borderId="0" xfId="0" applyFont="1" applyFill="1" applyAlignment="1">
      <alignment vertical="center" wrapText="1"/>
    </xf>
    <xf numFmtId="14" fontId="0" fillId="12" borderId="13" xfId="0" applyNumberFormat="1" applyFill="1" applyBorder="1" applyAlignment="1">
      <alignment vertical="center"/>
    </xf>
    <xf numFmtId="14" fontId="1" fillId="12" borderId="13" xfId="0" applyNumberFormat="1" applyFont="1" applyFill="1" applyBorder="1" applyAlignment="1">
      <alignment vertical="center"/>
    </xf>
    <xf numFmtId="14" fontId="1" fillId="12" borderId="14" xfId="0" applyNumberFormat="1" applyFont="1" applyFill="1" applyBorder="1" applyAlignment="1">
      <alignment vertical="center"/>
    </xf>
    <xf numFmtId="0" fontId="0" fillId="12" borderId="13" xfId="0" applyFill="1" applyBorder="1" applyAlignment="1">
      <alignment horizontal="right" vertical="center"/>
    </xf>
    <xf numFmtId="0" fontId="0" fillId="12" borderId="14" xfId="0" applyFill="1" applyBorder="1" applyAlignment="1">
      <alignment horizontal="right" vertical="center"/>
    </xf>
    <xf numFmtId="0" fontId="10" fillId="8" borderId="1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1">
    <cellStyle name="Normal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numFmt numFmtId="2" formatCode="0.00"/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numFmt numFmtId="2" formatCode="0.00"/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numFmt numFmtId="1" formatCode="0"/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numFmt numFmtId="1" formatCode="0"/>
      <border>
        <left style="medium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5" tint="0.59999389629810485"/>
        </patternFill>
      </fill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/>
        </patternFill>
      </fill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numFmt numFmtId="2" formatCode="0.00"/>
      <fill>
        <patternFill patternType="solid">
          <fgColor indexed="64"/>
          <bgColor theme="9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numFmt numFmtId="2" formatCode="0.00"/>
      <fill>
        <patternFill patternType="solid">
          <fgColor indexed="64"/>
          <bgColor theme="9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numFmt numFmtId="1" formatCode="0"/>
      <fill>
        <patternFill patternType="solid">
          <fgColor indexed="64"/>
          <bgColor theme="9" tint="-0.249977111117893"/>
        </patternFill>
      </fill>
      <alignment horizontal="general" vertical="center" textRotation="0" wrapText="0" indent="0" justifyLastLine="0" shrinkToFit="0" readingOrder="0"/>
    </dxf>
    <dxf>
      <border outline="0">
        <left style="medium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general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general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rgb="FFFFFFFF"/>
        <name val="Calibri"/>
        <scheme val="none"/>
      </font>
      <fill>
        <patternFill patternType="solid">
          <fgColor rgb="FF000000"/>
          <bgColor theme="9" tint="-0.249977111117893"/>
        </patternFill>
      </fill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3" tint="-0.249977111117893"/>
        </patternFill>
      </fill>
      <alignment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40</xdr:row>
      <xdr:rowOff>85725</xdr:rowOff>
    </xdr:from>
    <xdr:to>
      <xdr:col>9</xdr:col>
      <xdr:colOff>6349</xdr:colOff>
      <xdr:row>65</xdr:row>
      <xdr:rowOff>53975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6100" y="10487025"/>
          <a:ext cx="6889749" cy="473075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50"/>
            <a:t>Dear LTFT Trainee,</a:t>
          </a:r>
        </a:p>
        <a:p>
          <a:pPr algn="l"/>
          <a:endParaRPr lang="en-GB" sz="1050"/>
        </a:p>
        <a:p>
          <a:pPr algn="l"/>
          <a:r>
            <a:rPr lang="en-GB" sz="1050"/>
            <a:t>I am sure that many of you,</a:t>
          </a:r>
          <a:r>
            <a:rPr lang="en-GB" sz="1050" baseline="0"/>
            <a:t> like me, have spent time sitting down and trying to work out exactly where you are in your training, or to map out what the future looks like. I am sure I'm not alone at struggling to get my head around even the simplest of sums! This tool is  my attempt  to make your life a tiny bit easier. It can also take into account changing LTFT %'s over the course of training.</a:t>
          </a:r>
        </a:p>
        <a:p>
          <a:pPr algn="l"/>
          <a:endParaRPr lang="en-GB" sz="1050" baseline="0"/>
        </a:p>
        <a:p>
          <a:pPr algn="l"/>
          <a:r>
            <a:rPr lang="en-GB" sz="1050" baseline="0"/>
            <a:t>I have used some fictional example data to demonstrate what it can do.</a:t>
          </a:r>
        </a:p>
        <a:p>
          <a:pPr algn="l"/>
          <a:endParaRPr lang="en-GB" sz="1050" baseline="0"/>
        </a:p>
        <a:p>
          <a:pPr algn="l"/>
          <a:r>
            <a:rPr lang="en-GB" sz="1050" b="1" u="sng" baseline="0"/>
            <a:t>Instructions</a:t>
          </a:r>
        </a:p>
        <a:p>
          <a:pPr algn="l"/>
          <a:r>
            <a:rPr lang="en-GB" sz="1050" baseline="0"/>
            <a:t>1.) Enter start dates and end dates for modules/rotations etc.in Columns D &amp; F. Try to remember not to leave gaps in dates between modules!</a:t>
          </a:r>
        </a:p>
        <a:p>
          <a:pPr algn="l"/>
          <a:r>
            <a:rPr lang="en-GB" sz="1050" baseline="0"/>
            <a:t>2.) Alter the LTFT % in Column F (use "Leave" if it is not training time e.g. Maternity Leave)</a:t>
          </a:r>
        </a:p>
        <a:p>
          <a:pPr algn="l"/>
          <a:r>
            <a:rPr lang="en-GB" sz="1050" baseline="0"/>
            <a:t>3.) Sit back and enjoy a cup of tea with that 5 minutes of your life you just saved!</a:t>
          </a:r>
        </a:p>
        <a:p>
          <a:pPr algn="l"/>
          <a:endParaRPr lang="en-GB" sz="1050" baseline="0"/>
        </a:p>
        <a:p>
          <a:pPr algn="l"/>
          <a:r>
            <a:rPr lang="en-GB" sz="1050" b="1" u="sng" baseline="0"/>
            <a:t>How it works</a:t>
          </a:r>
        </a:p>
        <a:p>
          <a:pPr algn="l"/>
          <a:r>
            <a:rPr lang="en-GB" sz="1050" baseline="0"/>
            <a:t>The calculator works by adding up the number of days (inclusive) between the </a:t>
          </a:r>
          <a:r>
            <a:rPr lang="en-GB" sz="1050" b="1" u="sng" baseline="0"/>
            <a:t>Start</a:t>
          </a:r>
          <a:r>
            <a:rPr lang="en-GB" sz="1050" baseline="0"/>
            <a:t> and </a:t>
          </a:r>
          <a:r>
            <a:rPr lang="en-GB" sz="1050" b="1" u="sng" baseline="0"/>
            <a:t>End</a:t>
          </a:r>
          <a:r>
            <a:rPr lang="en-GB" sz="1050" baseline="0"/>
            <a:t> date of each module (Columns D &amp; F). The number months is calculated by dividing the number of days by 12 and multiplying by 365. Column H is a drop down menu with </a:t>
          </a:r>
          <a:r>
            <a:rPr lang="en-GB" sz="1050" b="1" baseline="0"/>
            <a:t>LTFT %'s</a:t>
          </a:r>
          <a:r>
            <a:rPr lang="en-GB" sz="1050" baseline="0"/>
            <a:t> and </a:t>
          </a:r>
          <a:r>
            <a:rPr lang="en-GB" sz="1050" b="1" baseline="0"/>
            <a:t>"Leave"</a:t>
          </a:r>
          <a:r>
            <a:rPr lang="en-GB" sz="1050" b="0" baseline="0"/>
            <a:t>. Select the corresponding LTFT % for the period and the Whole Time Equivalent will be calculated. Use "Leave" for things such as long term sick leave, or maternity / shared parental leave which will NOT count towards your training time. You will notice that when you do this the corresponding </a:t>
          </a:r>
          <a:r>
            <a:rPr lang="en-GB" sz="1050" b="1" u="sng" baseline="0"/>
            <a:t>Whole Time Equivalent </a:t>
          </a:r>
          <a:r>
            <a:rPr lang="en-GB" sz="1050" b="0" u="none" baseline="0"/>
            <a:t>column turns to "0" and is not used in the calculation at the bottom of the table.</a:t>
          </a:r>
        </a:p>
        <a:p>
          <a:pPr algn="l"/>
          <a:endParaRPr lang="en-GB" sz="1050" b="0" u="none" baseline="0"/>
        </a:p>
        <a:p>
          <a:pPr algn="l"/>
          <a:r>
            <a:rPr lang="en-GB" sz="1050" b="0" u="sng" baseline="0"/>
            <a:t>Common Errors</a:t>
          </a:r>
        </a:p>
        <a:p>
          <a:pPr algn="l"/>
          <a:r>
            <a:rPr lang="en-GB" sz="1050" b="1" u="none" baseline="0"/>
            <a:t>#NUM</a:t>
          </a:r>
          <a:r>
            <a:rPr lang="en-GB" sz="1050" b="0" u="none" baseline="0"/>
            <a:t> 	Double check your start and end dates and make sure that the end dates are </a:t>
          </a:r>
          <a:r>
            <a:rPr lang="en-GB" sz="1050" b="1" u="sng" baseline="0"/>
            <a:t>after</a:t>
          </a:r>
          <a:r>
            <a:rPr lang="en-GB" sz="1050" b="0" u="none" baseline="0"/>
            <a:t> your start dates. Particular care must be taken when changing from one year to the next.</a:t>
          </a:r>
        </a:p>
        <a:p>
          <a:pPr algn="l"/>
          <a:endParaRPr lang="en-GB" sz="1050" b="0" u="sng" baseline="0"/>
        </a:p>
        <a:p>
          <a:pPr algn="l"/>
          <a:r>
            <a:rPr lang="en-GB" sz="1050" b="0" u="none" baseline="0"/>
            <a:t>Please email feedback and suggestions for improvement to murrayduplessis@doctors.org.uk or annajordan@doctors.org.uk</a:t>
          </a:r>
          <a:endParaRPr lang="en-GB" sz="1050" b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38101</xdr:colOff>
      <xdr:row>14</xdr:row>
      <xdr:rowOff>190500</xdr:rowOff>
    </xdr:from>
    <xdr:to>
      <xdr:col>17</xdr:col>
      <xdr:colOff>752475</xdr:colOff>
      <xdr:row>20</xdr:row>
      <xdr:rowOff>66676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972676" y="3895725"/>
          <a:ext cx="4619624" cy="1304926"/>
        </a:xfrm>
        <a:prstGeom prst="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Fairly self explanatory!</a:t>
          </a:r>
        </a:p>
        <a:p>
          <a:pPr algn="l"/>
          <a:endParaRPr lang="en-GB" sz="1100" b="1" baseline="0"/>
        </a:p>
        <a:p>
          <a:pPr algn="l"/>
          <a:r>
            <a:rPr lang="en-GB" sz="1100" b="0" baseline="0"/>
            <a:t>LTFT %'s are in columns</a:t>
          </a:r>
        </a:p>
        <a:p>
          <a:pPr algn="l"/>
          <a:r>
            <a:rPr lang="en-GB" sz="1100" b="0" baseline="0"/>
            <a:t>Track down the column and compare with the right hand most column to get the number of months  one would need to work at a particular % to be equivalent to the whole time equivalent.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2:K26" totalsRowCount="1" headerRowDxfId="40" dataDxfId="39" totalsRowDxfId="38">
  <autoFilter ref="A2:K25" xr:uid="{00000000-0009-0000-0100-000003000000}"/>
  <tableColumns count="11">
    <tableColumn id="8" xr3:uid="{00000000-0010-0000-0000-000008000000}" name="Grade _x000a_" totalsRowLabel="Totals" totalsRowDxfId="37"/>
    <tableColumn id="12" xr3:uid="{00000000-0010-0000-0000-00000C000000}" name="Hospital _x000a_" totalsRowDxfId="36"/>
    <tableColumn id="11" xr3:uid="{00000000-0010-0000-0000-00000B000000}" name="Module _x000a_" dataDxfId="35" totalsRowDxfId="34"/>
    <tableColumn id="2" xr3:uid="{00000000-0010-0000-0000-000002000000}" name="Start" dataDxfId="33" totalsRowDxfId="32"/>
    <tableColumn id="1" xr3:uid="{00000000-0010-0000-0000-000001000000}" name="Day (S)" dataDxfId="31" totalsRowDxfId="30">
      <calculatedColumnFormula>IF(Table14[[#This Row],[Start]]&gt;0,TEXT(Table14[[#This Row],[Start]],"DDD"),"")</calculatedColumnFormula>
    </tableColumn>
    <tableColumn id="3" xr3:uid="{00000000-0010-0000-0000-000003000000}" name="End" dataDxfId="29" totalsRowDxfId="28"/>
    <tableColumn id="6" xr3:uid="{00000000-0010-0000-0000-000006000000}" name="Day (E)" dataDxfId="27" totalsRowDxfId="26">
      <calculatedColumnFormula>IF(Table14[[#This Row],[End]]&gt;0,TEXT(Table14[[#This Row],[End]],"DDD"),"")</calculatedColumnFormula>
    </tableColumn>
    <tableColumn id="13" xr3:uid="{00000000-0010-0000-0000-00000D000000}" name="LTFT %" dataDxfId="25" totalsRowDxfId="24"/>
    <tableColumn id="4" xr3:uid="{00000000-0010-0000-0000-000004000000}" name="Days" totalsRowFunction="sum" dataDxfId="23" totalsRowDxfId="22">
      <calculatedColumnFormula>IF(Table14[[#This Row],[Start]]&gt;0,DATEDIF(D3,F3,"d")+1,)</calculatedColumnFormula>
    </tableColumn>
    <tableColumn id="5" xr3:uid="{00000000-0010-0000-0000-000005000000}" name="Months" totalsRowFunction="sum" totalsRowDxfId="21">
      <calculatedColumnFormula>SUM(Table14[[#This Row],[Days]]*12/365)</calculatedColumnFormula>
    </tableColumn>
    <tableColumn id="7" xr3:uid="{00000000-0010-0000-0000-000007000000}" name="Whole_x000a_Time_x000a_Equivalent_x000a_(months)" totalsRowFunction="sum" totalsRowDxfId="20">
      <calculatedColumnFormula>IF(Table14[[#This Row],[LTFT %]]="Leave","0",SUM(J3/100*H3))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K26" totalsRowCount="1" headerRowDxfId="19" dataDxfId="18" totalsRowDxfId="17">
  <autoFilter ref="A2:K25" xr:uid="{00000000-0009-0000-0100-000001000000}"/>
  <tableColumns count="11">
    <tableColumn id="8" xr3:uid="{00000000-0010-0000-0100-000008000000}" name="Grade _x000a_(optional)" totalsRowLabel="Totals" totalsRowDxfId="16"/>
    <tableColumn id="12" xr3:uid="{00000000-0010-0000-0100-00000C000000}" name="Hospital _x000a_(optional)" totalsRowDxfId="15"/>
    <tableColumn id="11" xr3:uid="{00000000-0010-0000-0100-00000B000000}" name="Module _x000a_(optional)" totalsRowDxfId="14"/>
    <tableColumn id="2" xr3:uid="{00000000-0010-0000-0100-000002000000}" name="Start" dataDxfId="13" totalsRowDxfId="12"/>
    <tableColumn id="1" xr3:uid="{00000000-0010-0000-0100-000001000000}" name="Day (S)" dataDxfId="11" totalsRowDxfId="10">
      <calculatedColumnFormula>IF(Table1[[#This Row],[Start]]&gt;0,TEXT(Table1[[#This Row],[Start]],"DDD"),"")</calculatedColumnFormula>
    </tableColumn>
    <tableColumn id="3" xr3:uid="{00000000-0010-0000-0100-000003000000}" name="End" dataDxfId="9" totalsRowDxfId="8"/>
    <tableColumn id="6" xr3:uid="{00000000-0010-0000-0100-000006000000}" name="Day (E)" dataDxfId="7" totalsRowDxfId="6">
      <calculatedColumnFormula>IF(Table1[[#This Row],[End]]&gt;0,TEXT(Table1[[#This Row],[End]],"DDD"),"")</calculatedColumnFormula>
    </tableColumn>
    <tableColumn id="13" xr3:uid="{00000000-0010-0000-0100-00000D000000}" name="LTFT %" dataDxfId="5" totalsRowDxfId="4"/>
    <tableColumn id="4" xr3:uid="{00000000-0010-0000-0100-000004000000}" name="Days" totalsRowFunction="sum" dataDxfId="3" totalsRowDxfId="2">
      <calculatedColumnFormula>IF(Table1[[#This Row],[Start]]&gt;0,DATEDIF(D3,F3,"d")+1,)</calculatedColumnFormula>
    </tableColumn>
    <tableColumn id="5" xr3:uid="{00000000-0010-0000-0100-000005000000}" name="Months" totalsRowFunction="sum" totalsRowDxfId="1">
      <calculatedColumnFormula>SUM(Table1[[#This Row],[Days]]*12/365)</calculatedColumnFormula>
    </tableColumn>
    <tableColumn id="7" xr3:uid="{00000000-0010-0000-0100-000007000000}" name="Whole_x000a_Time_x000a_Equivalent_x000a_(months)" totalsRowFunction="sum" totalsRowDxfId="0">
      <calculatedColumnFormula>IF(Table1[[#This Row],[LTFT %]]="Leave","0",SUM(J3/100*H3))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1"/>
  <sheetViews>
    <sheetView tabSelected="1" workbookViewId="0">
      <selection activeCell="V22" sqref="V22"/>
    </sheetView>
  </sheetViews>
  <sheetFormatPr defaultColWidth="8.85546875" defaultRowHeight="15" x14ac:dyDescent="0.25"/>
  <cols>
    <col min="1" max="1" width="12.85546875" bestFit="1" customWidth="1"/>
    <col min="2" max="2" width="16.85546875" bestFit="1" customWidth="1"/>
    <col min="3" max="3" width="24.85546875" bestFit="1" customWidth="1"/>
    <col min="4" max="4" width="10.7109375" bestFit="1" customWidth="1"/>
    <col min="5" max="5" width="9.42578125" bestFit="1" customWidth="1"/>
    <col min="6" max="6" width="10.7109375" bestFit="1" customWidth="1"/>
    <col min="7" max="7" width="9.42578125" bestFit="1" customWidth="1"/>
    <col min="8" max="8" width="9.140625" bestFit="1" customWidth="1"/>
    <col min="9" max="9" width="7.42578125" bestFit="1" customWidth="1"/>
    <col min="10" max="10" width="10.140625" bestFit="1" customWidth="1"/>
    <col min="11" max="11" width="12.7109375" bestFit="1" customWidth="1"/>
    <col min="12" max="12" width="7.28515625" customWidth="1"/>
    <col min="13" max="18" width="11.7109375" customWidth="1"/>
    <col min="19" max="19" width="3.7109375" customWidth="1"/>
    <col min="20" max="20" width="27.140625" hidden="1" customWidth="1"/>
  </cols>
  <sheetData>
    <row r="1" spans="1:20" s="3" customFormat="1" ht="47.25" thickBot="1" x14ac:dyDescent="0.3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M1" s="69" t="s">
        <v>6</v>
      </c>
      <c r="N1" s="70"/>
      <c r="O1" s="70"/>
      <c r="P1" s="70"/>
      <c r="Q1" s="70"/>
      <c r="R1" s="71"/>
      <c r="T1" s="4" t="s">
        <v>21</v>
      </c>
    </row>
    <row r="2" spans="1:20" s="3" customFormat="1" ht="60.75" thickBot="1" x14ac:dyDescent="0.3">
      <c r="A2" s="57" t="s">
        <v>37</v>
      </c>
      <c r="B2" s="57" t="s">
        <v>38</v>
      </c>
      <c r="C2" s="57" t="s">
        <v>39</v>
      </c>
      <c r="D2" s="58" t="s">
        <v>1</v>
      </c>
      <c r="E2" s="59" t="s">
        <v>27</v>
      </c>
      <c r="F2" s="58" t="s">
        <v>2</v>
      </c>
      <c r="G2" s="59" t="s">
        <v>28</v>
      </c>
      <c r="H2" s="58" t="s">
        <v>0</v>
      </c>
      <c r="I2" s="60" t="s">
        <v>3</v>
      </c>
      <c r="J2" s="60" t="s">
        <v>4</v>
      </c>
      <c r="K2" s="61" t="s">
        <v>29</v>
      </c>
      <c r="L2" s="4"/>
      <c r="M2" s="41">
        <v>0.5</v>
      </c>
      <c r="N2" s="42">
        <v>0.6</v>
      </c>
      <c r="O2" s="42">
        <v>0.7</v>
      </c>
      <c r="P2" s="42">
        <v>0.8</v>
      </c>
      <c r="Q2" s="43">
        <v>0.9</v>
      </c>
      <c r="R2" s="67" t="s">
        <v>41</v>
      </c>
      <c r="T2" s="6">
        <v>50</v>
      </c>
    </row>
    <row r="3" spans="1:20" s="3" customFormat="1" ht="19.5" customHeight="1" x14ac:dyDescent="0.25">
      <c r="D3" s="62"/>
      <c r="E3" s="31" t="str">
        <f>IF(Table14[[#This Row],[Start]]&gt;0,TEXT(Table14[[#This Row],[Start]],"DDD"),"")</f>
        <v/>
      </c>
      <c r="F3" s="62"/>
      <c r="G3" s="31" t="str">
        <f>IF(Table14[[#This Row],[End]]&gt;0,TEXT(Table14[[#This Row],[End]],"DDD"),"")</f>
        <v/>
      </c>
      <c r="H3" s="65"/>
      <c r="I3" s="7">
        <f>IF(Table14[[#This Row],[Start]]&gt;0,DATEDIF(D3,F3,"d")+1,)</f>
        <v>0</v>
      </c>
      <c r="J3" s="8">
        <f>SUM(Table14[[#This Row],[Days]]*12/365)</f>
        <v>0</v>
      </c>
      <c r="K3" s="9">
        <f>IF(Table14[[#This Row],[LTFT %]]="Leave","0",SUM(J3/100*H3))</f>
        <v>0</v>
      </c>
      <c r="L3" s="10"/>
      <c r="M3" s="40">
        <f>SUM(100/M$2*$R3)/100</f>
        <v>24</v>
      </c>
      <c r="N3" s="40">
        <f t="shared" ref="N3:Q14" si="0">SUM(100/N$2*$R3)/100</f>
        <v>20.000000000000004</v>
      </c>
      <c r="O3" s="40">
        <f t="shared" si="0"/>
        <v>17.142857142857142</v>
      </c>
      <c r="P3" s="40">
        <f t="shared" si="0"/>
        <v>15</v>
      </c>
      <c r="Q3" s="40">
        <f t="shared" si="0"/>
        <v>13.333333333333336</v>
      </c>
      <c r="R3" s="44">
        <v>12</v>
      </c>
      <c r="T3" s="6">
        <v>60</v>
      </c>
    </row>
    <row r="4" spans="1:20" s="3" customFormat="1" ht="18.75" x14ac:dyDescent="0.25">
      <c r="D4" s="62"/>
      <c r="E4" s="31" t="str">
        <f>IF(Table14[[#This Row],[Start]]&gt;0,TEXT(Table14[[#This Row],[Start]],"DDD"),"")</f>
        <v/>
      </c>
      <c r="F4" s="62"/>
      <c r="G4" s="31" t="str">
        <f>IF(Table14[[#This Row],[End]]&gt;0,TEXT(Table14[[#This Row],[End]],"DDD"),"")</f>
        <v/>
      </c>
      <c r="H4" s="65"/>
      <c r="I4" s="7">
        <f>IF(Table14[[#This Row],[Start]]&gt;0,DATEDIF(D4,F4,"d")+1,)</f>
        <v>0</v>
      </c>
      <c r="J4" s="8">
        <f>SUM(Table14[[#This Row],[Days]]*12/365)</f>
        <v>0</v>
      </c>
      <c r="K4" s="9">
        <f>IF(Table14[[#This Row],[LTFT %]]="Leave","0",SUM(J4/100*H4))</f>
        <v>0</v>
      </c>
      <c r="L4" s="10"/>
      <c r="M4" s="40">
        <f t="shared" ref="M4:M14" si="1">SUM(100/M$2*$R4)/100</f>
        <v>22</v>
      </c>
      <c r="N4" s="40">
        <f t="shared" si="0"/>
        <v>18.333333333333336</v>
      </c>
      <c r="O4" s="40">
        <f t="shared" si="0"/>
        <v>15.714285714285715</v>
      </c>
      <c r="P4" s="40">
        <f t="shared" si="0"/>
        <v>13.75</v>
      </c>
      <c r="Q4" s="40">
        <f t="shared" si="0"/>
        <v>12.222222222222221</v>
      </c>
      <c r="R4" s="45">
        <v>11</v>
      </c>
      <c r="T4" s="6">
        <v>70</v>
      </c>
    </row>
    <row r="5" spans="1:20" s="3" customFormat="1" ht="18.75" x14ac:dyDescent="0.25">
      <c r="D5" s="62"/>
      <c r="E5" s="31" t="str">
        <f>IF(Table14[[#This Row],[Start]]&gt;0,TEXT(Table14[[#This Row],[Start]],"DDD"),"")</f>
        <v/>
      </c>
      <c r="F5" s="62"/>
      <c r="G5" s="31" t="str">
        <f>IF(Table14[[#This Row],[End]]&gt;0,TEXT(Table14[[#This Row],[End]],"DDD"),"")</f>
        <v/>
      </c>
      <c r="H5" s="65"/>
      <c r="I5" s="7">
        <f>IF(Table14[[#This Row],[Start]]&gt;0,DATEDIF(D5,F5,"d")+1,)</f>
        <v>0</v>
      </c>
      <c r="J5" s="8">
        <f>SUM(Table14[[#This Row],[Days]]*12/365)</f>
        <v>0</v>
      </c>
      <c r="K5" s="9">
        <f>IF(Table14[[#This Row],[LTFT %]]="Leave","0",SUM(J5/100*H5))</f>
        <v>0</v>
      </c>
      <c r="L5" s="10"/>
      <c r="M5" s="40">
        <f t="shared" si="1"/>
        <v>20</v>
      </c>
      <c r="N5" s="40">
        <f t="shared" si="0"/>
        <v>16.666666666666671</v>
      </c>
      <c r="O5" s="40">
        <f t="shared" si="0"/>
        <v>14.285714285714286</v>
      </c>
      <c r="P5" s="40">
        <f t="shared" si="0"/>
        <v>12.5</v>
      </c>
      <c r="Q5" s="40">
        <f t="shared" si="0"/>
        <v>11.111111111111111</v>
      </c>
      <c r="R5" s="45">
        <v>10</v>
      </c>
      <c r="T5" s="6">
        <v>80</v>
      </c>
    </row>
    <row r="6" spans="1:20" s="3" customFormat="1" ht="18.75" customHeight="1" x14ac:dyDescent="0.25">
      <c r="D6" s="62"/>
      <c r="E6" s="31" t="str">
        <f>IF(Table14[[#This Row],[Start]]&gt;0,TEXT(Table14[[#This Row],[Start]],"DDD"),"")</f>
        <v/>
      </c>
      <c r="F6" s="62"/>
      <c r="G6" s="31" t="str">
        <f>IF(Table14[[#This Row],[End]]&gt;0,TEXT(Table14[[#This Row],[End]],"DDD"),"")</f>
        <v/>
      </c>
      <c r="H6" s="65"/>
      <c r="I6" s="7">
        <f>IF(Table14[[#This Row],[Start]]&gt;0,DATEDIF(D6,F6,"d")+1,)</f>
        <v>0</v>
      </c>
      <c r="J6" s="8">
        <f>SUM(Table14[[#This Row],[Days]]*12/365)</f>
        <v>0</v>
      </c>
      <c r="K6" s="9">
        <f>IF(Table14[[#This Row],[LTFT %]]="Leave","0",SUM(J6/100*H6))</f>
        <v>0</v>
      </c>
      <c r="L6" s="10"/>
      <c r="M6" s="40">
        <f t="shared" si="1"/>
        <v>18</v>
      </c>
      <c r="N6" s="40">
        <f t="shared" si="0"/>
        <v>15.000000000000002</v>
      </c>
      <c r="O6" s="40">
        <f t="shared" si="0"/>
        <v>12.857142857142858</v>
      </c>
      <c r="P6" s="40">
        <f t="shared" si="0"/>
        <v>11.25</v>
      </c>
      <c r="Q6" s="40">
        <f t="shared" si="0"/>
        <v>10</v>
      </c>
      <c r="R6" s="45">
        <v>9</v>
      </c>
      <c r="T6" s="6">
        <v>90</v>
      </c>
    </row>
    <row r="7" spans="1:20" s="3" customFormat="1" ht="19.5" customHeight="1" x14ac:dyDescent="0.25">
      <c r="D7" s="62"/>
      <c r="E7" s="31" t="str">
        <f>IF(Table14[[#This Row],[Start]]&gt;0,TEXT(Table14[[#This Row],[Start]],"DDD"),"")</f>
        <v/>
      </c>
      <c r="F7" s="62"/>
      <c r="G7" s="31" t="str">
        <f>IF(Table14[[#This Row],[End]]&gt;0,TEXT(Table14[[#This Row],[End]],"DDD"),"")</f>
        <v/>
      </c>
      <c r="H7" s="65"/>
      <c r="I7" s="7">
        <f>IF(Table14[[#This Row],[Start]]&gt;0,DATEDIF(D7,F7,"d")+1,)</f>
        <v>0</v>
      </c>
      <c r="J7" s="8">
        <f>SUM(Table14[[#This Row],[Days]]*12/365)</f>
        <v>0</v>
      </c>
      <c r="K7" s="9">
        <f>IF(Table14[[#This Row],[LTFT %]]="Leave","0",SUM(J7/100*H7))</f>
        <v>0</v>
      </c>
      <c r="L7" s="10"/>
      <c r="M7" s="40">
        <f t="shared" si="1"/>
        <v>16</v>
      </c>
      <c r="N7" s="40">
        <f t="shared" si="0"/>
        <v>13.333333333333336</v>
      </c>
      <c r="O7" s="40">
        <f t="shared" si="0"/>
        <v>11.428571428571429</v>
      </c>
      <c r="P7" s="40">
        <f t="shared" si="0"/>
        <v>10</v>
      </c>
      <c r="Q7" s="40">
        <f t="shared" si="0"/>
        <v>8.8888888888888893</v>
      </c>
      <c r="R7" s="45">
        <v>8</v>
      </c>
      <c r="T7" s="6">
        <v>100</v>
      </c>
    </row>
    <row r="8" spans="1:20" s="3" customFormat="1" ht="18.75" customHeight="1" x14ac:dyDescent="0.25">
      <c r="D8" s="62"/>
      <c r="E8" s="31" t="str">
        <f>IF(Table14[[#This Row],[Start]]&gt;0,TEXT(Table14[[#This Row],[Start]],"DDD"),"")</f>
        <v/>
      </c>
      <c r="F8" s="62"/>
      <c r="G8" s="31" t="str">
        <f>IF(Table14[[#This Row],[End]]&gt;0,TEXT(Table14[[#This Row],[End]],"DDD"),"")</f>
        <v/>
      </c>
      <c r="H8" s="65"/>
      <c r="I8" s="7">
        <f>IF(Table14[[#This Row],[Start]]&gt;0,DATEDIF(D8,F8,"d")+1,)</f>
        <v>0</v>
      </c>
      <c r="J8" s="8">
        <f>SUM(Table14[[#This Row],[Days]]*12/365)</f>
        <v>0</v>
      </c>
      <c r="K8" s="9">
        <f>IF(Table14[[#This Row],[LTFT %]]="Leave","0",SUM(J8/100*H8))</f>
        <v>0</v>
      </c>
      <c r="L8" s="10"/>
      <c r="M8" s="40">
        <f t="shared" si="1"/>
        <v>14</v>
      </c>
      <c r="N8" s="40">
        <f t="shared" si="0"/>
        <v>11.666666666666668</v>
      </c>
      <c r="O8" s="40">
        <f t="shared" si="0"/>
        <v>10</v>
      </c>
      <c r="P8" s="40">
        <f t="shared" si="0"/>
        <v>8.75</v>
      </c>
      <c r="Q8" s="40">
        <f t="shared" si="0"/>
        <v>7.7777777777777786</v>
      </c>
      <c r="R8" s="45">
        <v>7</v>
      </c>
      <c r="T8" s="6" t="s">
        <v>10</v>
      </c>
    </row>
    <row r="9" spans="1:20" s="3" customFormat="1" ht="19.5" customHeight="1" x14ac:dyDescent="0.25">
      <c r="D9" s="62"/>
      <c r="E9" s="31" t="str">
        <f>IF(Table14[[#This Row],[Start]]&gt;0,TEXT(Table14[[#This Row],[Start]],"DDD"),"")</f>
        <v/>
      </c>
      <c r="F9" s="62"/>
      <c r="G9" s="31" t="str">
        <f>IF(Table14[[#This Row],[End]]&gt;0,TEXT(Table14[[#This Row],[End]],"DDD"),"")</f>
        <v/>
      </c>
      <c r="H9" s="65"/>
      <c r="I9" s="7">
        <f>IF(Table14[[#This Row],[Start]]&gt;0,DATEDIF(D9,F9,"d")+1,)</f>
        <v>0</v>
      </c>
      <c r="J9" s="8">
        <f>SUM(Table14[[#This Row],[Days]]*12/365)</f>
        <v>0</v>
      </c>
      <c r="K9" s="9">
        <f>IF(Table14[[#This Row],[LTFT %]]="Leave","0",SUM(J9/100*H9))</f>
        <v>0</v>
      </c>
      <c r="L9" s="10"/>
      <c r="M9" s="40">
        <f t="shared" si="1"/>
        <v>12</v>
      </c>
      <c r="N9" s="40">
        <f t="shared" si="0"/>
        <v>10.000000000000002</v>
      </c>
      <c r="O9" s="40">
        <f t="shared" si="0"/>
        <v>8.5714285714285712</v>
      </c>
      <c r="P9" s="40">
        <f t="shared" si="0"/>
        <v>7.5</v>
      </c>
      <c r="Q9" s="40">
        <f t="shared" si="0"/>
        <v>6.6666666666666679</v>
      </c>
      <c r="R9" s="45">
        <v>6</v>
      </c>
    </row>
    <row r="10" spans="1:20" s="3" customFormat="1" ht="18.75" x14ac:dyDescent="0.25">
      <c r="D10" s="62"/>
      <c r="E10" s="31" t="str">
        <f>IF(Table14[[#This Row],[Start]]&gt;0,TEXT(Table14[[#This Row],[Start]],"DDD"),"")</f>
        <v/>
      </c>
      <c r="F10" s="62"/>
      <c r="G10" s="31" t="str">
        <f>IF(Table14[[#This Row],[End]]&gt;0,TEXT(Table14[[#This Row],[End]],"DDD"),"")</f>
        <v/>
      </c>
      <c r="H10" s="65"/>
      <c r="I10" s="7">
        <f>IF(Table14[[#This Row],[Start]]&gt;0,DATEDIF(D10,F10,"d")+1,)</f>
        <v>0</v>
      </c>
      <c r="J10" s="8">
        <f>SUM(Table14[[#This Row],[Days]]*12/365)</f>
        <v>0</v>
      </c>
      <c r="K10" s="9">
        <f>IF(Table14[[#This Row],[LTFT %]]="Leave","0",SUM(J10/100*H10))</f>
        <v>0</v>
      </c>
      <c r="L10" s="10"/>
      <c r="M10" s="40">
        <f t="shared" si="1"/>
        <v>10</v>
      </c>
      <c r="N10" s="40">
        <f t="shared" si="0"/>
        <v>8.3333333333333357</v>
      </c>
      <c r="O10" s="40">
        <f t="shared" si="0"/>
        <v>7.1428571428571432</v>
      </c>
      <c r="P10" s="40">
        <f t="shared" si="0"/>
        <v>6.25</v>
      </c>
      <c r="Q10" s="40">
        <f t="shared" si="0"/>
        <v>5.5555555555555554</v>
      </c>
      <c r="R10" s="45">
        <v>5</v>
      </c>
      <c r="T10" s="4" t="s">
        <v>22</v>
      </c>
    </row>
    <row r="11" spans="1:20" s="3" customFormat="1" ht="18.75" x14ac:dyDescent="0.25">
      <c r="D11" s="62"/>
      <c r="E11" s="31" t="str">
        <f>IF(Table14[[#This Row],[Start]]&gt;0,TEXT(Table14[[#This Row],[Start]],"DDD"),"")</f>
        <v/>
      </c>
      <c r="F11" s="62"/>
      <c r="G11" s="31" t="str">
        <f>IF(Table14[[#This Row],[End]]&gt;0,TEXT(Table14[[#This Row],[End]],"DDD"),"")</f>
        <v/>
      </c>
      <c r="H11" s="65"/>
      <c r="I11" s="7">
        <f>IF(Table14[[#This Row],[Start]]&gt;0,DATEDIF(D11,F11,"d")+1,)</f>
        <v>0</v>
      </c>
      <c r="J11" s="8">
        <f>SUM(Table14[[#This Row],[Days]]*12/365)</f>
        <v>0</v>
      </c>
      <c r="K11" s="9">
        <f>IF(Table14[[#This Row],[LTFT %]]="Leave","0",SUM(J11/100*H11))</f>
        <v>0</v>
      </c>
      <c r="L11" s="10"/>
      <c r="M11" s="40">
        <f t="shared" si="1"/>
        <v>8</v>
      </c>
      <c r="N11" s="40">
        <f t="shared" si="0"/>
        <v>6.6666666666666679</v>
      </c>
      <c r="O11" s="40">
        <f t="shared" si="0"/>
        <v>5.7142857142857144</v>
      </c>
      <c r="P11" s="40">
        <f t="shared" si="0"/>
        <v>5</v>
      </c>
      <c r="Q11" s="40">
        <f t="shared" si="0"/>
        <v>4.4444444444444446</v>
      </c>
      <c r="R11" s="45">
        <v>4</v>
      </c>
      <c r="T11" s="3" t="s">
        <v>15</v>
      </c>
    </row>
    <row r="12" spans="1:20" s="3" customFormat="1" ht="18.75" x14ac:dyDescent="0.25">
      <c r="D12" s="62"/>
      <c r="E12" s="31" t="str">
        <f>IF(Table14[[#This Row],[Start]]&gt;0,TEXT(Table14[[#This Row],[Start]],"DDD"),"")</f>
        <v/>
      </c>
      <c r="F12" s="62"/>
      <c r="G12" s="31" t="str">
        <f>IF(Table14[[#This Row],[End]]&gt;0,TEXT(Table14[[#This Row],[End]],"DDD"),"")</f>
        <v/>
      </c>
      <c r="H12" s="65"/>
      <c r="I12" s="7">
        <f>IF(Table14[[#This Row],[Start]]&gt;0,DATEDIF(D12,F12,"d")+1,)</f>
        <v>0</v>
      </c>
      <c r="J12" s="8">
        <f>SUM(Table14[[#This Row],[Days]]*12/365)</f>
        <v>0</v>
      </c>
      <c r="K12" s="9">
        <f>IF(Table14[[#This Row],[LTFT %]]="Leave","0",SUM(J12/100*H12))</f>
        <v>0</v>
      </c>
      <c r="L12" s="10"/>
      <c r="M12" s="40">
        <f t="shared" si="1"/>
        <v>6</v>
      </c>
      <c r="N12" s="40">
        <f t="shared" si="0"/>
        <v>5.0000000000000009</v>
      </c>
      <c r="O12" s="40">
        <f t="shared" si="0"/>
        <v>4.2857142857142856</v>
      </c>
      <c r="P12" s="40">
        <f t="shared" si="0"/>
        <v>3.75</v>
      </c>
      <c r="Q12" s="40">
        <f t="shared" si="0"/>
        <v>3.3333333333333339</v>
      </c>
      <c r="R12" s="45">
        <v>3</v>
      </c>
      <c r="T12" s="3" t="s">
        <v>16</v>
      </c>
    </row>
    <row r="13" spans="1:20" s="3" customFormat="1" ht="18.75" x14ac:dyDescent="0.25">
      <c r="D13" s="62"/>
      <c r="E13" s="31" t="str">
        <f>IF(Table14[[#This Row],[Start]]&gt;0,TEXT(Table14[[#This Row],[Start]],"DDD"),"")</f>
        <v/>
      </c>
      <c r="F13" s="62"/>
      <c r="G13" s="31" t="str">
        <f>IF(Table14[[#This Row],[End]]&gt;0,TEXT(Table14[[#This Row],[End]],"DDD"),"")</f>
        <v/>
      </c>
      <c r="H13" s="65"/>
      <c r="I13" s="7">
        <f>IF(Table14[[#This Row],[Start]]&gt;0,DATEDIF(D13,F13,"d")+1,)</f>
        <v>0</v>
      </c>
      <c r="J13" s="8">
        <f>SUM(Table14[[#This Row],[Days]]*12/365)</f>
        <v>0</v>
      </c>
      <c r="K13" s="9">
        <f>IF(Table14[[#This Row],[LTFT %]]="Leave","0",SUM(J13/100*H13))</f>
        <v>0</v>
      </c>
      <c r="L13" s="10"/>
      <c r="M13" s="40">
        <f t="shared" si="1"/>
        <v>4</v>
      </c>
      <c r="N13" s="40">
        <f t="shared" si="0"/>
        <v>3.3333333333333339</v>
      </c>
      <c r="O13" s="40">
        <f t="shared" si="0"/>
        <v>2.8571428571428572</v>
      </c>
      <c r="P13" s="40">
        <f t="shared" si="0"/>
        <v>2.5</v>
      </c>
      <c r="Q13" s="40">
        <f t="shared" si="0"/>
        <v>2.2222222222222223</v>
      </c>
      <c r="R13" s="45">
        <v>2</v>
      </c>
      <c r="T13" s="3" t="s">
        <v>23</v>
      </c>
    </row>
    <row r="14" spans="1:20" s="3" customFormat="1" ht="19.5" thickBot="1" x14ac:dyDescent="0.3">
      <c r="D14" s="62"/>
      <c r="E14" s="31" t="str">
        <f>IF(Table14[[#This Row],[Start]]&gt;0,TEXT(Table14[[#This Row],[Start]],"DDD"),"")</f>
        <v/>
      </c>
      <c r="F14" s="62"/>
      <c r="G14" s="31" t="str">
        <f>IF(Table14[[#This Row],[End]]&gt;0,TEXT(Table14[[#This Row],[End]],"DDD"),"")</f>
        <v/>
      </c>
      <c r="H14" s="65"/>
      <c r="I14" s="7">
        <f>IF(Table14[[#This Row],[Start]]&gt;0,DATEDIF(D14,F14,"d")+1,)</f>
        <v>0</v>
      </c>
      <c r="J14" s="8">
        <f>SUM(Table14[[#This Row],[Days]]*12/365)</f>
        <v>0</v>
      </c>
      <c r="K14" s="9">
        <f>IF(Table14[[#This Row],[LTFT %]]="Leave","0",SUM(J14/100*H14))</f>
        <v>0</v>
      </c>
      <c r="L14" s="8"/>
      <c r="M14" s="40">
        <f t="shared" si="1"/>
        <v>2</v>
      </c>
      <c r="N14" s="40">
        <f t="shared" si="0"/>
        <v>1.666666666666667</v>
      </c>
      <c r="O14" s="40">
        <f t="shared" si="0"/>
        <v>1.4285714285714286</v>
      </c>
      <c r="P14" s="40">
        <f t="shared" si="0"/>
        <v>1.25</v>
      </c>
      <c r="Q14" s="40">
        <f t="shared" si="0"/>
        <v>1.1111111111111112</v>
      </c>
      <c r="R14" s="46">
        <v>1</v>
      </c>
      <c r="T14" s="3" t="s">
        <v>7</v>
      </c>
    </row>
    <row r="15" spans="1:20" s="3" customFormat="1" ht="18.75" x14ac:dyDescent="0.25">
      <c r="D15" s="62"/>
      <c r="E15" s="31" t="str">
        <f>IF(Table14[[#This Row],[Start]]&gt;0,TEXT(Table14[[#This Row],[Start]],"DDD"),"")</f>
        <v/>
      </c>
      <c r="F15" s="62"/>
      <c r="G15" s="31" t="str">
        <f>IF(Table14[[#This Row],[End]]&gt;0,TEXT(Table14[[#This Row],[End]],"DDD"),"")</f>
        <v/>
      </c>
      <c r="H15" s="65"/>
      <c r="I15" s="7">
        <f>IF(Table14[[#This Row],[Start]]&gt;0,DATEDIF(D15,F15,"d")+1,)</f>
        <v>0</v>
      </c>
      <c r="J15" s="8">
        <f>SUM(Table14[[#This Row],[Days]]*12/365)</f>
        <v>0</v>
      </c>
      <c r="K15" s="9">
        <f>IF(Table14[[#This Row],[LTFT %]]="Leave","0",SUM(J15/100*H15))</f>
        <v>0</v>
      </c>
      <c r="T15" s="3" t="s">
        <v>8</v>
      </c>
    </row>
    <row r="16" spans="1:20" s="3" customFormat="1" ht="18.75" x14ac:dyDescent="0.25">
      <c r="D16" s="62"/>
      <c r="E16" s="31" t="str">
        <f>IF(Table14[[#This Row],[Start]]&gt;0,TEXT(Table14[[#This Row],[Start]],"DDD"),"")</f>
        <v/>
      </c>
      <c r="F16" s="62"/>
      <c r="G16" s="31" t="str">
        <f>IF(Table14[[#This Row],[End]]&gt;0,TEXT(Table14[[#This Row],[End]],"DDD"),"")</f>
        <v/>
      </c>
      <c r="H16" s="65"/>
      <c r="I16" s="7">
        <f>IF(Table14[[#This Row],[Start]]&gt;0,DATEDIF(D16,F16,"d")+1,)</f>
        <v>0</v>
      </c>
      <c r="J16" s="8">
        <f>SUM(Table14[[#This Row],[Days]]*12/365)</f>
        <v>0</v>
      </c>
      <c r="K16" s="9">
        <f>IF(Table14[[#This Row],[LTFT %]]="Leave","0",SUM(J16/100*H16))</f>
        <v>0</v>
      </c>
      <c r="T16" s="3" t="s">
        <v>13</v>
      </c>
    </row>
    <row r="17" spans="1:20" s="3" customFormat="1" ht="18.75" x14ac:dyDescent="0.25">
      <c r="D17" s="62"/>
      <c r="E17" s="31" t="str">
        <f>IF(Table14[[#This Row],[Start]]&gt;0,TEXT(Table14[[#This Row],[Start]],"DDD"),"")</f>
        <v/>
      </c>
      <c r="F17" s="62"/>
      <c r="G17" s="31" t="str">
        <f>IF(Table14[[#This Row],[End]]&gt;0,TEXT(Table14[[#This Row],[End]],"DDD"),"")</f>
        <v/>
      </c>
      <c r="H17" s="65"/>
      <c r="I17" s="7">
        <f>IF(Table14[[#This Row],[Start]]&gt;0,DATEDIF(D17,F17,"d")+1,)</f>
        <v>0</v>
      </c>
      <c r="J17" s="8">
        <f>SUM(Table14[[#This Row],[Days]]*12/365)</f>
        <v>0</v>
      </c>
      <c r="K17" s="9">
        <f>IF(Table14[[#This Row],[LTFT %]]="Leave","0",SUM(J17/100*H17))</f>
        <v>0</v>
      </c>
      <c r="T17" s="3" t="s">
        <v>17</v>
      </c>
    </row>
    <row r="18" spans="1:20" s="3" customFormat="1" ht="18.75" x14ac:dyDescent="0.25">
      <c r="D18" s="62"/>
      <c r="E18" s="31" t="str">
        <f>IF(Table14[[#This Row],[Start]]&gt;0,TEXT(Table14[[#This Row],[Start]],"DDD"),"")</f>
        <v/>
      </c>
      <c r="F18" s="62"/>
      <c r="G18" s="31" t="str">
        <f>IF(Table14[[#This Row],[End]]&gt;0,TEXT(Table14[[#This Row],[End]],"DDD"),"")</f>
        <v/>
      </c>
      <c r="H18" s="65"/>
      <c r="I18" s="7">
        <f>IF(Table14[[#This Row],[Start]]&gt;0,DATEDIF(D18,F18,"d")+1,)</f>
        <v>0</v>
      </c>
      <c r="J18" s="8">
        <f>SUM(Table14[[#This Row],[Days]]*12/365)</f>
        <v>0</v>
      </c>
      <c r="K18" s="9">
        <f>IF(Table14[[#This Row],[LTFT %]]="Leave","0",SUM(J18/100*H18))</f>
        <v>0</v>
      </c>
      <c r="T18" s="3" t="s">
        <v>18</v>
      </c>
    </row>
    <row r="19" spans="1:20" s="3" customFormat="1" ht="18.75" x14ac:dyDescent="0.25">
      <c r="D19" s="62"/>
      <c r="E19" s="31" t="str">
        <f>IF(Table14[[#This Row],[Start]]&gt;0,TEXT(Table14[[#This Row],[Start]],"DDD"),"")</f>
        <v/>
      </c>
      <c r="F19" s="62"/>
      <c r="G19" s="31" t="str">
        <f>IF(Table14[[#This Row],[End]]&gt;0,TEXT(Table14[[#This Row],[End]],"DDD"),"")</f>
        <v/>
      </c>
      <c r="H19" s="65"/>
      <c r="I19" s="7">
        <f>IF(Table14[[#This Row],[Start]]&gt;0,DATEDIF(D19,F19,"d")+1,)</f>
        <v>0</v>
      </c>
      <c r="J19" s="8">
        <f>SUM(Table14[[#This Row],[Days]]*12/365)</f>
        <v>0</v>
      </c>
      <c r="K19" s="9">
        <f>IF(Table14[[#This Row],[LTFT %]]="Leave","0",SUM(J19/100*H19))</f>
        <v>0</v>
      </c>
      <c r="T19" s="3" t="s">
        <v>10</v>
      </c>
    </row>
    <row r="20" spans="1:20" s="3" customFormat="1" ht="18.75" x14ac:dyDescent="0.25">
      <c r="D20" s="62"/>
      <c r="E20" s="31" t="str">
        <f>IF(Table14[[#This Row],[Start]]&gt;0,TEXT(Table14[[#This Row],[Start]],"DDD"),"")</f>
        <v/>
      </c>
      <c r="F20" s="62"/>
      <c r="G20" s="31" t="str">
        <f>IF(Table14[[#This Row],[End]]&gt;0,TEXT(Table14[[#This Row],[End]],"DDD"),"")</f>
        <v/>
      </c>
      <c r="H20" s="65"/>
      <c r="I20" s="7">
        <f>IF(Table14[[#This Row],[Start]]&gt;0,DATEDIF(D20,F20,"d")+1,)</f>
        <v>0</v>
      </c>
      <c r="J20" s="8">
        <f>SUM(Table14[[#This Row],[Days]]*12/365)</f>
        <v>0</v>
      </c>
      <c r="K20" s="9">
        <f>IF(Table14[[#This Row],[LTFT %]]="Leave","0",SUM(J20/100*H20))</f>
        <v>0</v>
      </c>
      <c r="T20" s="3" t="s">
        <v>24</v>
      </c>
    </row>
    <row r="21" spans="1:20" s="3" customFormat="1" ht="18.75" x14ac:dyDescent="0.25">
      <c r="D21" s="62"/>
      <c r="E21" s="31" t="str">
        <f>IF(Table14[[#This Row],[Start]]&gt;0,TEXT(Table14[[#This Row],[Start]],"DDD"),"")</f>
        <v/>
      </c>
      <c r="F21" s="62"/>
      <c r="G21" s="31" t="str">
        <f>IF(Table14[[#This Row],[End]]&gt;0,TEXT(Table14[[#This Row],[End]],"DDD"),"")</f>
        <v/>
      </c>
      <c r="H21" s="65"/>
      <c r="I21" s="7">
        <f>IF(Table14[[#This Row],[Start]]&gt;0,DATEDIF(D21,F21,"d")+1,)</f>
        <v>0</v>
      </c>
      <c r="J21" s="8">
        <f>SUM(Table14[[#This Row],[Days]]*12/365)</f>
        <v>0</v>
      </c>
      <c r="K21" s="9">
        <f>IF(Table14[[#This Row],[LTFT %]]="Leave","0",SUM(J21/100*H21))</f>
        <v>0</v>
      </c>
      <c r="T21" s="3" t="s">
        <v>25</v>
      </c>
    </row>
    <row r="22" spans="1:20" s="3" customFormat="1" ht="18.75" x14ac:dyDescent="0.25">
      <c r="B22" s="4"/>
      <c r="C22" s="4"/>
      <c r="D22" s="62"/>
      <c r="E22" s="31" t="str">
        <f>IF(Table14[[#This Row],[Start]]&gt;0,TEXT(Table14[[#This Row],[Start]],"DDD"),"")</f>
        <v/>
      </c>
      <c r="F22" s="63"/>
      <c r="G22" s="31" t="str">
        <f>IF(Table14[[#This Row],[End]]&gt;0,TEXT(Table14[[#This Row],[End]],"DDD"),"")</f>
        <v/>
      </c>
      <c r="H22" s="65"/>
      <c r="I22" s="7">
        <f>IF(Table14[[#This Row],[Start]]&gt;0,DATEDIF(D22,F22,"d")+1,)</f>
        <v>0</v>
      </c>
      <c r="J22" s="8">
        <f>SUM(Table14[[#This Row],[Days]]*12/365)</f>
        <v>0</v>
      </c>
      <c r="K22" s="9">
        <f>IF(Table14[[#This Row],[LTFT %]]="Leave","0",SUM(J22/100*H22))</f>
        <v>0</v>
      </c>
      <c r="T22" s="3" t="s">
        <v>26</v>
      </c>
    </row>
    <row r="23" spans="1:20" s="3" customFormat="1" ht="18.75" x14ac:dyDescent="0.25">
      <c r="B23" s="4"/>
      <c r="C23" s="4"/>
      <c r="D23" s="62"/>
      <c r="E23" s="31" t="str">
        <f>IF(Table14[[#This Row],[Start]]&gt;0,TEXT(Table14[[#This Row],[Start]],"DDD"),"")</f>
        <v/>
      </c>
      <c r="F23" s="63"/>
      <c r="G23" s="31" t="str">
        <f>IF(Table14[[#This Row],[End]]&gt;0,TEXT(Table14[[#This Row],[End]],"DDD"),"")</f>
        <v/>
      </c>
      <c r="H23" s="65"/>
      <c r="I23" s="7">
        <f>IF(Table14[[#This Row],[Start]]&gt;0,DATEDIF(D23,F23,"d")+1,)</f>
        <v>0</v>
      </c>
      <c r="J23" s="8">
        <f>SUM(Table14[[#This Row],[Days]]*12/365)</f>
        <v>0</v>
      </c>
      <c r="K23" s="9">
        <f>IF(Table14[[#This Row],[LTFT %]]="Leave","0",SUM(J23/100*H23))</f>
        <v>0</v>
      </c>
    </row>
    <row r="24" spans="1:20" ht="18.75" x14ac:dyDescent="0.25">
      <c r="A24" s="3"/>
      <c r="B24" s="4"/>
      <c r="C24" s="4"/>
      <c r="D24" s="62"/>
      <c r="E24" s="31" t="str">
        <f>IF(Table14[[#This Row],[Start]]&gt;0,TEXT(Table14[[#This Row],[Start]],"DDD"),"")</f>
        <v/>
      </c>
      <c r="F24" s="63"/>
      <c r="G24" s="31" t="str">
        <f>IF(Table14[[#This Row],[End]]&gt;0,TEXT(Table14[[#This Row],[End]],"DDD"),"")</f>
        <v/>
      </c>
      <c r="H24" s="65"/>
      <c r="I24" s="7">
        <f>IF(Table14[[#This Row],[Start]]&gt;0,DATEDIF(D24,F24,"d")+1,)</f>
        <v>0</v>
      </c>
      <c r="J24" s="8">
        <f>SUM(Table14[[#This Row],[Days]]*12/365)</f>
        <v>0</v>
      </c>
      <c r="K24" s="9">
        <f>IF(Table14[[#This Row],[LTFT %]]="Leave","0",SUM(J24/100*H24))</f>
        <v>0</v>
      </c>
      <c r="M24" s="1"/>
    </row>
    <row r="25" spans="1:20" ht="19.5" thickBot="1" x14ac:dyDescent="0.3">
      <c r="A25" s="3"/>
      <c r="B25" s="4"/>
      <c r="C25" s="4"/>
      <c r="D25" s="62"/>
      <c r="E25" s="31" t="str">
        <f>IF(Table14[[#This Row],[Start]]&gt;0,TEXT(Table14[[#This Row],[Start]],"DDD"),"")</f>
        <v/>
      </c>
      <c r="F25" s="64"/>
      <c r="G25" s="31" t="str">
        <f>IF(Table14[[#This Row],[End]]&gt;0,TEXT(Table14[[#This Row],[End]],"DDD"),"")</f>
        <v/>
      </c>
      <c r="H25" s="66"/>
      <c r="I25" s="7">
        <f>IF(Table14[[#This Row],[Start]]&gt;0,DATEDIF(D25,F25,"d")+1,)</f>
        <v>0</v>
      </c>
      <c r="J25" s="8">
        <f>SUM(Table14[[#This Row],[Days]]*12/365)</f>
        <v>0</v>
      </c>
      <c r="K25" s="9">
        <f>IF(Table14[[#This Row],[LTFT %]]="Leave","0",SUM(J25/100*H25))</f>
        <v>0</v>
      </c>
    </row>
    <row r="26" spans="1:20" ht="21" x14ac:dyDescent="0.25">
      <c r="A26" s="47" t="s">
        <v>12</v>
      </c>
      <c r="B26" s="47"/>
      <c r="C26" s="47"/>
      <c r="D26" s="47"/>
      <c r="E26" s="47"/>
      <c r="F26" s="47"/>
      <c r="G26" s="47"/>
      <c r="H26" s="47"/>
      <c r="I26" s="48">
        <f>SUBTOTAL(109,Table14[Days])</f>
        <v>0</v>
      </c>
      <c r="J26" s="49">
        <f>SUBTOTAL(109,Table14[Months])</f>
        <v>0</v>
      </c>
      <c r="K26" s="49">
        <f>SUBTOTAL(109,Table14[Whole
Time
Equivalent
(months)])</f>
        <v>0</v>
      </c>
    </row>
    <row r="27" spans="1:20" ht="60" x14ac:dyDescent="0.25">
      <c r="A27" s="50"/>
      <c r="B27" s="51"/>
      <c r="C27" s="51"/>
      <c r="D27" s="51"/>
      <c r="E27" s="51"/>
      <c r="F27" s="51"/>
      <c r="G27" s="51"/>
      <c r="H27" s="51"/>
      <c r="I27" s="51"/>
      <c r="J27" s="52" t="s">
        <v>19</v>
      </c>
      <c r="K27" s="53" t="s">
        <v>29</v>
      </c>
      <c r="M27" s="2"/>
    </row>
    <row r="28" spans="1:20" x14ac:dyDescent="0.25">
      <c r="A28" s="50"/>
      <c r="B28" s="51"/>
      <c r="C28" s="51"/>
      <c r="D28" s="51"/>
      <c r="E28" s="51"/>
      <c r="F28" s="51"/>
      <c r="G28" s="51"/>
      <c r="H28" s="51"/>
      <c r="I28" s="51"/>
      <c r="J28" s="54" t="s">
        <v>15</v>
      </c>
      <c r="K28" s="55">
        <f>SUMIF(Table14[Grade 
],J28,Table14[Whole
Time
Equivalent
(months)])</f>
        <v>0</v>
      </c>
      <c r="M28" s="2"/>
    </row>
    <row r="29" spans="1:20" x14ac:dyDescent="0.25">
      <c r="A29" s="50"/>
      <c r="B29" s="51" t="str">
        <f>IFERROR(INDEX($A$3:$A$22,MATCH(0,COUNTIF($J$27:J27,$A$3:$A$22),0)),"")</f>
        <v/>
      </c>
      <c r="C29" s="51"/>
      <c r="D29" s="51"/>
      <c r="E29" s="51"/>
      <c r="F29" s="51"/>
      <c r="G29" s="51"/>
      <c r="H29" s="51"/>
      <c r="I29" s="51"/>
      <c r="J29" s="54" t="s">
        <v>16</v>
      </c>
      <c r="K29" s="55">
        <f>SUMIF(Table14[Grade 
],J29,Table14[Whole
Time
Equivalent
(months)])</f>
        <v>0</v>
      </c>
      <c r="M29" s="2"/>
    </row>
    <row r="30" spans="1:20" x14ac:dyDescent="0.25">
      <c r="A30" s="50"/>
      <c r="B30" s="51"/>
      <c r="C30" s="51"/>
      <c r="D30" s="51"/>
      <c r="E30" s="51"/>
      <c r="F30" s="51"/>
      <c r="G30" s="51"/>
      <c r="H30" s="51"/>
      <c r="I30" s="51"/>
      <c r="J30" s="54" t="s">
        <v>23</v>
      </c>
      <c r="K30" s="55">
        <f>SUMIF(Table14[Grade 
],J30,Table14[Whole
Time
Equivalent
(months)])</f>
        <v>0</v>
      </c>
    </row>
    <row r="31" spans="1:20" x14ac:dyDescent="0.25">
      <c r="A31" s="50"/>
      <c r="B31" s="51"/>
      <c r="C31" s="51"/>
      <c r="D31" s="51"/>
      <c r="E31" s="51"/>
      <c r="F31" s="51"/>
      <c r="G31" s="51"/>
      <c r="H31" s="51"/>
      <c r="I31" s="51"/>
      <c r="J31" s="54" t="s">
        <v>7</v>
      </c>
      <c r="K31" s="55">
        <f>SUMIF(Table14[Grade 
],J31,Table14[Whole
Time
Equivalent
(months)])</f>
        <v>0</v>
      </c>
    </row>
    <row r="32" spans="1:20" x14ac:dyDescent="0.25">
      <c r="A32" s="50"/>
      <c r="B32" s="51"/>
      <c r="C32" s="51"/>
      <c r="D32" s="51"/>
      <c r="E32" s="51"/>
      <c r="F32" s="51"/>
      <c r="G32" s="51"/>
      <c r="H32" s="51"/>
      <c r="I32" s="51"/>
      <c r="J32" s="54" t="s">
        <v>8</v>
      </c>
      <c r="K32" s="55">
        <f>SUMIF(Table14[Grade 
],J32,Table14[Whole
Time
Equivalent
(months)])</f>
        <v>0</v>
      </c>
    </row>
    <row r="33" spans="1:11" x14ac:dyDescent="0.25">
      <c r="A33" s="50"/>
      <c r="B33" s="51"/>
      <c r="C33" s="51"/>
      <c r="D33" s="51"/>
      <c r="E33" s="51"/>
      <c r="F33" s="51"/>
      <c r="G33" s="51"/>
      <c r="H33" s="51"/>
      <c r="I33" s="51"/>
      <c r="J33" s="54" t="s">
        <v>13</v>
      </c>
      <c r="K33" s="55">
        <f>SUMIF(Table14[Grade 
],J33,Table14[Whole
Time
Equivalent
(months)])</f>
        <v>0</v>
      </c>
    </row>
    <row r="34" spans="1:11" x14ac:dyDescent="0.25">
      <c r="A34" s="50"/>
      <c r="B34" s="51"/>
      <c r="C34" s="51"/>
      <c r="D34" s="51"/>
      <c r="E34" s="51"/>
      <c r="F34" s="51"/>
      <c r="G34" s="51"/>
      <c r="H34" s="51"/>
      <c r="I34" s="51"/>
      <c r="J34" s="54" t="s">
        <v>17</v>
      </c>
      <c r="K34" s="55">
        <f>SUMIF(Table14[Grade 
],J34,Table14[Whole
Time
Equivalent
(months)])</f>
        <v>0</v>
      </c>
    </row>
    <row r="35" spans="1:11" x14ac:dyDescent="0.25">
      <c r="A35" s="50"/>
      <c r="B35" s="51"/>
      <c r="C35" s="51"/>
      <c r="D35" s="51"/>
      <c r="E35" s="51"/>
      <c r="F35" s="51"/>
      <c r="G35" s="51"/>
      <c r="H35" s="51"/>
      <c r="I35" s="56"/>
      <c r="J35" s="54" t="s">
        <v>18</v>
      </c>
      <c r="K35" s="55">
        <f>SUMIF(Table14[Grade 
],J35,Table14[Whole
Time
Equivalent
(months)])</f>
        <v>0</v>
      </c>
    </row>
    <row r="36" spans="1:11" x14ac:dyDescent="0.25">
      <c r="A36" s="50"/>
      <c r="B36" s="51"/>
      <c r="C36" s="51"/>
      <c r="D36" s="51"/>
      <c r="E36" s="51"/>
      <c r="F36" s="51"/>
      <c r="G36" s="51"/>
      <c r="H36" s="51"/>
      <c r="I36" s="56"/>
      <c r="J36" s="54" t="s">
        <v>10</v>
      </c>
      <c r="K36" s="55">
        <f>SUMIF(Table14[Grade 
],J36,Table14[Whole
Time
Equivalent
(months)])</f>
        <v>0</v>
      </c>
    </row>
    <row r="37" spans="1:11" x14ac:dyDescent="0.25">
      <c r="A37" s="50"/>
      <c r="B37" s="51"/>
      <c r="C37" s="51"/>
      <c r="D37" s="51"/>
      <c r="E37" s="51"/>
      <c r="F37" s="51"/>
      <c r="G37" s="51"/>
      <c r="H37" s="51"/>
      <c r="I37" s="56"/>
      <c r="J37" s="54" t="s">
        <v>24</v>
      </c>
      <c r="K37" s="55">
        <f>SUMIF(Table14[Grade 
],J37,Table14[Whole
Time
Equivalent
(months)])</f>
        <v>0</v>
      </c>
    </row>
    <row r="38" spans="1:11" x14ac:dyDescent="0.25">
      <c r="A38" s="50"/>
      <c r="B38" s="51"/>
      <c r="C38" s="51"/>
      <c r="D38" s="51"/>
      <c r="E38" s="51"/>
      <c r="F38" s="51"/>
      <c r="G38" s="51"/>
      <c r="H38" s="51"/>
      <c r="I38" s="51"/>
      <c r="J38" s="54" t="s">
        <v>25</v>
      </c>
      <c r="K38" s="55">
        <f>SUMIF(Table14[Grade 
],J38,Table14[Whole
Time
Equivalent
(months)])</f>
        <v>0</v>
      </c>
    </row>
    <row r="39" spans="1:11" x14ac:dyDescent="0.25">
      <c r="A39" s="50"/>
      <c r="B39" s="51"/>
      <c r="C39" s="51"/>
      <c r="D39" s="51"/>
      <c r="E39" s="51"/>
      <c r="F39" s="51"/>
      <c r="G39" s="51"/>
      <c r="H39" s="51"/>
      <c r="I39" s="51"/>
      <c r="J39" s="54" t="s">
        <v>26</v>
      </c>
      <c r="K39" s="55">
        <f>SUMIF(Table14[Grade 
],J39,Table14[Whole
Time
Equivalent
(months)])</f>
        <v>0</v>
      </c>
    </row>
    <row r="40" spans="1:11" x14ac:dyDescent="0.25">
      <c r="B40" s="18"/>
    </row>
    <row r="41" spans="1:11" x14ac:dyDescent="0.25">
      <c r="B41" s="18"/>
    </row>
  </sheetData>
  <mergeCells count="2">
    <mergeCell ref="A1:K1"/>
    <mergeCell ref="M1:R1"/>
  </mergeCells>
  <dataValidations count="2">
    <dataValidation type="list" allowBlank="1" showInputMessage="1" showErrorMessage="1" sqref="A3:A25" xr:uid="{00000000-0002-0000-0000-000000000000}">
      <formula1>$T$11:$T$22</formula1>
    </dataValidation>
    <dataValidation type="list" allowBlank="1" showInputMessage="1" showErrorMessage="1" sqref="H3:H25" xr:uid="{00000000-0002-0000-0000-000001000000}">
      <formula1>$T$2:$T$8</formula1>
    </dataValidation>
  </dataValidations>
  <pageMargins left="0.7" right="0.7" top="0.75" bottom="0.75" header="0.3" footer="0.3"/>
  <pageSetup paperSize="9" scale="42" orientation="landscape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1"/>
  <sheetViews>
    <sheetView topLeftCell="A21" workbookViewId="0">
      <selection activeCell="E15" sqref="E15"/>
    </sheetView>
  </sheetViews>
  <sheetFormatPr defaultColWidth="8.85546875" defaultRowHeight="15" x14ac:dyDescent="0.25"/>
  <cols>
    <col min="1" max="1" width="12.85546875" bestFit="1" customWidth="1"/>
    <col min="2" max="2" width="16.85546875" bestFit="1" customWidth="1"/>
    <col min="3" max="3" width="24.85546875" bestFit="1" customWidth="1"/>
    <col min="4" max="4" width="10.7109375" bestFit="1" customWidth="1"/>
    <col min="5" max="5" width="9.42578125" bestFit="1" customWidth="1"/>
    <col min="6" max="6" width="10.7109375" bestFit="1" customWidth="1"/>
    <col min="7" max="7" width="9.42578125" bestFit="1" customWidth="1"/>
    <col min="8" max="8" width="9.140625" bestFit="1" customWidth="1"/>
    <col min="9" max="9" width="7.42578125" bestFit="1" customWidth="1"/>
    <col min="10" max="10" width="10.140625" bestFit="1" customWidth="1"/>
    <col min="11" max="11" width="12.7109375" bestFit="1" customWidth="1"/>
    <col min="12" max="12" width="7.28515625" customWidth="1"/>
    <col min="13" max="18" width="11.7109375" customWidth="1"/>
    <col min="19" max="19" width="3.7109375" customWidth="1"/>
    <col min="20" max="20" width="27.140625" hidden="1" customWidth="1"/>
  </cols>
  <sheetData>
    <row r="1" spans="1:20" s="3" customFormat="1" ht="47.25" thickBot="1" x14ac:dyDescent="0.3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M1" s="72" t="s">
        <v>6</v>
      </c>
      <c r="N1" s="73"/>
      <c r="O1" s="73"/>
      <c r="P1" s="73"/>
      <c r="Q1" s="73"/>
      <c r="R1" s="74"/>
      <c r="T1" s="4" t="s">
        <v>21</v>
      </c>
    </row>
    <row r="2" spans="1:20" s="3" customFormat="1" ht="60.75" thickBot="1" x14ac:dyDescent="0.3">
      <c r="A2" s="39" t="s">
        <v>30</v>
      </c>
      <c r="B2" s="39" t="s">
        <v>31</v>
      </c>
      <c r="C2" s="39" t="s">
        <v>32</v>
      </c>
      <c r="D2" s="26" t="s">
        <v>1</v>
      </c>
      <c r="E2" s="23" t="s">
        <v>27</v>
      </c>
      <c r="F2" s="26" t="s">
        <v>2</v>
      </c>
      <c r="G2" s="23" t="s">
        <v>28</v>
      </c>
      <c r="H2" s="26" t="s">
        <v>0</v>
      </c>
      <c r="I2" s="4" t="s">
        <v>3</v>
      </c>
      <c r="J2" s="4" t="s">
        <v>4</v>
      </c>
      <c r="K2" s="36" t="s">
        <v>29</v>
      </c>
      <c r="L2" s="4"/>
      <c r="M2" s="15">
        <v>0.5</v>
      </c>
      <c r="N2" s="16">
        <v>0.6</v>
      </c>
      <c r="O2" s="16">
        <v>0.7</v>
      </c>
      <c r="P2" s="16">
        <v>0.8</v>
      </c>
      <c r="Q2" s="17">
        <v>0.9</v>
      </c>
      <c r="R2" s="5" t="s">
        <v>5</v>
      </c>
      <c r="T2" s="6">
        <v>50</v>
      </c>
    </row>
    <row r="3" spans="1:20" s="3" customFormat="1" ht="19.5" customHeight="1" x14ac:dyDescent="0.25">
      <c r="A3" s="3" t="s">
        <v>15</v>
      </c>
      <c r="B3" s="3" t="s">
        <v>14</v>
      </c>
      <c r="D3" s="27">
        <v>39666</v>
      </c>
      <c r="E3" s="31" t="str">
        <f>IF(Table1[[#This Row],[Start]]&gt;0,TEXT(Table1[[#This Row],[Start]],"DDD"),"")</f>
        <v>Wed</v>
      </c>
      <c r="F3" s="28">
        <v>40029</v>
      </c>
      <c r="G3" s="31" t="str">
        <f>IF(Table1[[#This Row],[End]]&gt;0,TEXT(Table1[[#This Row],[End]],"DDD"),"")</f>
        <v>Tue</v>
      </c>
      <c r="H3" s="32">
        <v>100</v>
      </c>
      <c r="I3" s="7">
        <f>IF(Table1[[#This Row],[Start]]&gt;0,DATEDIF(D3,F3,"d")+1,)</f>
        <v>364</v>
      </c>
      <c r="J3" s="8">
        <f>SUM(Table1[[#This Row],[Days]]*12/365)</f>
        <v>11.967123287671233</v>
      </c>
      <c r="K3" s="9">
        <f>IF(Table1[[#This Row],[LTFT %]]="Leave","0",SUM(J3/100*H3))</f>
        <v>11.967123287671233</v>
      </c>
      <c r="L3" s="10"/>
      <c r="M3" s="11">
        <f>SUM(100/M$2*$R3)/100</f>
        <v>24</v>
      </c>
      <c r="N3" s="11">
        <f t="shared" ref="N3:Q14" si="0">SUM(100/N$2*$R3)/100</f>
        <v>20.000000000000004</v>
      </c>
      <c r="O3" s="11">
        <f t="shared" si="0"/>
        <v>17.142857142857142</v>
      </c>
      <c r="P3" s="11">
        <f t="shared" si="0"/>
        <v>15</v>
      </c>
      <c r="Q3" s="11">
        <f t="shared" si="0"/>
        <v>13.333333333333336</v>
      </c>
      <c r="R3" s="12">
        <v>12</v>
      </c>
      <c r="T3" s="6">
        <v>60</v>
      </c>
    </row>
    <row r="4" spans="1:20" s="3" customFormat="1" ht="18.75" x14ac:dyDescent="0.25">
      <c r="A4" s="3" t="s">
        <v>16</v>
      </c>
      <c r="B4" s="3" t="s">
        <v>33</v>
      </c>
      <c r="D4" s="27">
        <v>40030</v>
      </c>
      <c r="E4" s="31" t="str">
        <f>IF(Table1[[#This Row],[Start]]&gt;0,TEXT(Table1[[#This Row],[Start]],"DDD"),"")</f>
        <v>Wed</v>
      </c>
      <c r="F4" s="28">
        <v>40393</v>
      </c>
      <c r="G4" s="31" t="str">
        <f>IF(Table1[[#This Row],[End]]&gt;0,TEXT(Table1[[#This Row],[End]],"DDD"),"")</f>
        <v>Tue</v>
      </c>
      <c r="H4" s="32">
        <v>100</v>
      </c>
      <c r="I4" s="7">
        <f>IF(Table1[[#This Row],[Start]]&gt;0,DATEDIF(D4,F4,"d")+1,)</f>
        <v>364</v>
      </c>
      <c r="J4" s="8">
        <f>SUM(Table1[[#This Row],[Days]]*12/365)</f>
        <v>11.967123287671233</v>
      </c>
      <c r="K4" s="9">
        <f>IF(Table1[[#This Row],[LTFT %]]="Leave","0",SUM(J4/100*H4))</f>
        <v>11.967123287671233</v>
      </c>
      <c r="L4" s="10"/>
      <c r="M4" s="11">
        <f t="shared" ref="M4:M14" si="1">SUM(100/M$2*$R4)/100</f>
        <v>22</v>
      </c>
      <c r="N4" s="11">
        <f t="shared" si="0"/>
        <v>18.333333333333336</v>
      </c>
      <c r="O4" s="11">
        <f t="shared" si="0"/>
        <v>15.714285714285715</v>
      </c>
      <c r="P4" s="11">
        <f t="shared" si="0"/>
        <v>13.75</v>
      </c>
      <c r="Q4" s="11">
        <f t="shared" si="0"/>
        <v>12.222222222222221</v>
      </c>
      <c r="R4" s="13">
        <v>11</v>
      </c>
      <c r="T4" s="6">
        <v>70</v>
      </c>
    </row>
    <row r="5" spans="1:20" s="3" customFormat="1" ht="18.75" x14ac:dyDescent="0.25">
      <c r="A5" s="3" t="s">
        <v>23</v>
      </c>
      <c r="B5" s="3" t="s">
        <v>11</v>
      </c>
      <c r="D5" s="27">
        <v>40394</v>
      </c>
      <c r="E5" s="31" t="str">
        <f>IF(Table1[[#This Row],[Start]]&gt;0,TEXT(Table1[[#This Row],[Start]],"DDD"),"")</f>
        <v>Wed</v>
      </c>
      <c r="F5" s="28">
        <v>40757</v>
      </c>
      <c r="G5" s="31" t="str">
        <f>IF(Table1[[#This Row],[End]]&gt;0,TEXT(Table1[[#This Row],[End]],"DDD"),"")</f>
        <v>Tue</v>
      </c>
      <c r="H5" s="32">
        <v>100</v>
      </c>
      <c r="I5" s="7">
        <f>IF(Table1[[#This Row],[Start]]&gt;0,DATEDIF(D5,F5,"d")+1,)</f>
        <v>364</v>
      </c>
      <c r="J5" s="8">
        <f>SUM(Table1[[#This Row],[Days]]*12/365)</f>
        <v>11.967123287671233</v>
      </c>
      <c r="K5" s="9">
        <f>IF(Table1[[#This Row],[LTFT %]]="Leave","0",SUM(J5/100*H5))</f>
        <v>11.967123287671233</v>
      </c>
      <c r="L5" s="10"/>
      <c r="M5" s="11">
        <f t="shared" si="1"/>
        <v>20</v>
      </c>
      <c r="N5" s="11">
        <f t="shared" si="0"/>
        <v>16.666666666666671</v>
      </c>
      <c r="O5" s="11">
        <f t="shared" si="0"/>
        <v>14.285714285714286</v>
      </c>
      <c r="P5" s="11">
        <f t="shared" si="0"/>
        <v>12.5</v>
      </c>
      <c r="Q5" s="11">
        <f t="shared" si="0"/>
        <v>11.111111111111111</v>
      </c>
      <c r="R5" s="13">
        <v>10</v>
      </c>
      <c r="T5" s="6">
        <v>80</v>
      </c>
    </row>
    <row r="6" spans="1:20" s="3" customFormat="1" ht="18.75" customHeight="1" x14ac:dyDescent="0.25">
      <c r="A6" s="3" t="s">
        <v>7</v>
      </c>
      <c r="B6" s="3" t="s">
        <v>11</v>
      </c>
      <c r="D6" s="27">
        <v>40758</v>
      </c>
      <c r="E6" s="31" t="str">
        <f>IF(Table1[[#This Row],[Start]]&gt;0,TEXT(Table1[[#This Row],[Start]],"DDD"),"")</f>
        <v>Wed</v>
      </c>
      <c r="F6" s="28">
        <v>40880</v>
      </c>
      <c r="G6" s="31" t="str">
        <f>IF(Table1[[#This Row],[End]]&gt;0,TEXT(Table1[[#This Row],[End]],"DDD"),"")</f>
        <v>Sat</v>
      </c>
      <c r="H6" s="32">
        <v>100</v>
      </c>
      <c r="I6" s="7">
        <f>IF(Table1[[#This Row],[Start]]&gt;0,DATEDIF(D6,F6,"d")+1,)</f>
        <v>123</v>
      </c>
      <c r="J6" s="8">
        <f>SUM(Table1[[#This Row],[Days]]*12/365)</f>
        <v>4.043835616438356</v>
      </c>
      <c r="K6" s="9">
        <f>IF(Table1[[#This Row],[LTFT %]]="Leave","0",SUM(J6/100*H6))</f>
        <v>4.043835616438356</v>
      </c>
      <c r="L6" s="10"/>
      <c r="M6" s="11">
        <f t="shared" si="1"/>
        <v>18</v>
      </c>
      <c r="N6" s="11">
        <f t="shared" si="0"/>
        <v>15.000000000000002</v>
      </c>
      <c r="O6" s="11">
        <f t="shared" si="0"/>
        <v>12.857142857142858</v>
      </c>
      <c r="P6" s="11">
        <f t="shared" si="0"/>
        <v>11.25</v>
      </c>
      <c r="Q6" s="11">
        <f t="shared" si="0"/>
        <v>10</v>
      </c>
      <c r="R6" s="13">
        <v>9</v>
      </c>
      <c r="T6" s="6">
        <v>90</v>
      </c>
    </row>
    <row r="7" spans="1:20" s="3" customFormat="1" ht="19.5" customHeight="1" x14ac:dyDescent="0.25">
      <c r="A7" s="3" t="s">
        <v>10</v>
      </c>
      <c r="B7" s="3" t="s">
        <v>9</v>
      </c>
      <c r="D7" s="27">
        <v>40881</v>
      </c>
      <c r="E7" s="31" t="str">
        <f>IF(Table1[[#This Row],[Start]]&gt;0,TEXT(Table1[[#This Row],[Start]],"DDD"),"")</f>
        <v>Sun</v>
      </c>
      <c r="F7" s="28">
        <v>41246</v>
      </c>
      <c r="G7" s="31" t="str">
        <f>IF(Table1[[#This Row],[End]]&gt;0,TEXT(Table1[[#This Row],[End]],"DDD"),"")</f>
        <v>Mon</v>
      </c>
      <c r="H7" s="32" t="s">
        <v>10</v>
      </c>
      <c r="I7" s="7">
        <f>IF(Table1[[#This Row],[Start]]&gt;0,DATEDIF(D7,F7,"d")+1,)</f>
        <v>366</v>
      </c>
      <c r="J7" s="8">
        <f>SUM(Table1[[#This Row],[Days]]*12/365)</f>
        <v>12.032876712328767</v>
      </c>
      <c r="K7" s="9" t="str">
        <f>IF(Table1[[#This Row],[LTFT %]]="Leave","0",SUM(J7/100*H7))</f>
        <v>0</v>
      </c>
      <c r="L7" s="10"/>
      <c r="M7" s="11">
        <f t="shared" si="1"/>
        <v>16</v>
      </c>
      <c r="N7" s="11">
        <f t="shared" si="0"/>
        <v>13.333333333333336</v>
      </c>
      <c r="O7" s="11">
        <f t="shared" si="0"/>
        <v>11.428571428571429</v>
      </c>
      <c r="P7" s="11">
        <f t="shared" si="0"/>
        <v>10</v>
      </c>
      <c r="Q7" s="11">
        <f t="shared" si="0"/>
        <v>8.8888888888888893</v>
      </c>
      <c r="R7" s="13">
        <v>8</v>
      </c>
      <c r="T7" s="6">
        <v>100</v>
      </c>
    </row>
    <row r="8" spans="1:20" s="3" customFormat="1" ht="18.75" customHeight="1" x14ac:dyDescent="0.25">
      <c r="A8" s="3" t="s">
        <v>7</v>
      </c>
      <c r="B8" s="3" t="s">
        <v>11</v>
      </c>
      <c r="D8" s="27">
        <v>41247</v>
      </c>
      <c r="E8" s="31" t="str">
        <f>IF(Table1[[#This Row],[Start]]&gt;0,TEXT(Table1[[#This Row],[Start]],"DDD"),"")</f>
        <v>Tue</v>
      </c>
      <c r="F8" s="28">
        <v>41674</v>
      </c>
      <c r="G8" s="31" t="str">
        <f>IF(Table1[[#This Row],[End]]&gt;0,TEXT(Table1[[#This Row],[End]],"DDD"),"")</f>
        <v>Tue</v>
      </c>
      <c r="H8" s="32">
        <v>60</v>
      </c>
      <c r="I8" s="7">
        <f>IF(Table1[[#This Row],[Start]]&gt;0,DATEDIF(D8,F8,"d")+1,)</f>
        <v>428</v>
      </c>
      <c r="J8" s="8">
        <f>SUM(Table1[[#This Row],[Days]]*12/365)</f>
        <v>14.07123287671233</v>
      </c>
      <c r="K8" s="9">
        <f>IF(Table1[[#This Row],[LTFT %]]="Leave","0",SUM(J8/100*H8))</f>
        <v>8.4427397260273978</v>
      </c>
      <c r="L8" s="10"/>
      <c r="M8" s="11">
        <f t="shared" si="1"/>
        <v>14</v>
      </c>
      <c r="N8" s="11">
        <f t="shared" si="0"/>
        <v>11.666666666666668</v>
      </c>
      <c r="O8" s="11">
        <f t="shared" si="0"/>
        <v>10</v>
      </c>
      <c r="P8" s="11">
        <f t="shared" si="0"/>
        <v>8.75</v>
      </c>
      <c r="Q8" s="11">
        <f t="shared" si="0"/>
        <v>7.7777777777777786</v>
      </c>
      <c r="R8" s="13">
        <v>7</v>
      </c>
      <c r="T8" s="6" t="s">
        <v>10</v>
      </c>
    </row>
    <row r="9" spans="1:20" s="3" customFormat="1" ht="19.5" customHeight="1" x14ac:dyDescent="0.25">
      <c r="A9" s="3" t="s">
        <v>8</v>
      </c>
      <c r="B9" s="3" t="s">
        <v>34</v>
      </c>
      <c r="D9" s="27">
        <v>41675</v>
      </c>
      <c r="E9" s="31" t="str">
        <f>IF(Table1[[#This Row],[Start]]&gt;0,TEXT(Table1[[#This Row],[Start]],"DDD"),"")</f>
        <v>Wed</v>
      </c>
      <c r="F9" s="28">
        <v>42311</v>
      </c>
      <c r="G9" s="31" t="str">
        <f>IF(Table1[[#This Row],[End]]&gt;0,TEXT(Table1[[#This Row],[End]],"DDD"),"")</f>
        <v>Tue</v>
      </c>
      <c r="H9" s="32">
        <v>60</v>
      </c>
      <c r="I9" s="7">
        <f>IF(Table1[[#This Row],[Start]]&gt;0,DATEDIF(D9,F9,"d")+1,)</f>
        <v>637</v>
      </c>
      <c r="J9" s="8">
        <f>SUM(Table1[[#This Row],[Days]]*12/365)</f>
        <v>20.942465753424656</v>
      </c>
      <c r="K9" s="9">
        <f>IF(Table1[[#This Row],[LTFT %]]="Leave","0",SUM(J9/100*H9))</f>
        <v>12.565479452054793</v>
      </c>
      <c r="L9" s="10"/>
      <c r="M9" s="11">
        <f t="shared" si="1"/>
        <v>12</v>
      </c>
      <c r="N9" s="11">
        <f t="shared" si="0"/>
        <v>10.000000000000002</v>
      </c>
      <c r="O9" s="11">
        <f t="shared" si="0"/>
        <v>8.5714285714285712</v>
      </c>
      <c r="P9" s="11">
        <f t="shared" si="0"/>
        <v>7.5</v>
      </c>
      <c r="Q9" s="11">
        <f t="shared" si="0"/>
        <v>6.6666666666666679</v>
      </c>
      <c r="R9" s="13">
        <v>6</v>
      </c>
    </row>
    <row r="10" spans="1:20" s="3" customFormat="1" ht="18.75" x14ac:dyDescent="0.25">
      <c r="A10" s="3" t="s">
        <v>13</v>
      </c>
      <c r="B10" s="3" t="s">
        <v>11</v>
      </c>
      <c r="D10" s="27">
        <v>42312</v>
      </c>
      <c r="E10" s="31" t="str">
        <f>IF(Table1[[#This Row],[Start]]&gt;0,TEXT(Table1[[#This Row],[Start]],"DDD"),"")</f>
        <v>Wed</v>
      </c>
      <c r="F10" s="28">
        <v>42829</v>
      </c>
      <c r="G10" s="31" t="str">
        <f>IF(Table1[[#This Row],[End]]&gt;0,TEXT(Table1[[#This Row],[End]],"DDD"),"")</f>
        <v>Tue</v>
      </c>
      <c r="H10" s="32">
        <v>70</v>
      </c>
      <c r="I10" s="7">
        <f>IF(Table1[[#This Row],[Start]]&gt;0,DATEDIF(D10,F10,"d")+1,)</f>
        <v>518</v>
      </c>
      <c r="J10" s="8">
        <f>SUM(Table1[[#This Row],[Days]]*12/365)</f>
        <v>17.030136986301368</v>
      </c>
      <c r="K10" s="9">
        <f>IF(Table1[[#This Row],[LTFT %]]="Leave","0",SUM(J10/100*H10))</f>
        <v>11.921095890410959</v>
      </c>
      <c r="L10" s="10"/>
      <c r="M10" s="11">
        <f t="shared" si="1"/>
        <v>10</v>
      </c>
      <c r="N10" s="11">
        <f t="shared" si="0"/>
        <v>8.3333333333333357</v>
      </c>
      <c r="O10" s="11">
        <f t="shared" si="0"/>
        <v>7.1428571428571432</v>
      </c>
      <c r="P10" s="11">
        <f t="shared" si="0"/>
        <v>6.25</v>
      </c>
      <c r="Q10" s="11">
        <f t="shared" si="0"/>
        <v>5.5555555555555554</v>
      </c>
      <c r="R10" s="13">
        <v>5</v>
      </c>
      <c r="T10" s="4" t="s">
        <v>22</v>
      </c>
    </row>
    <row r="11" spans="1:20" s="3" customFormat="1" ht="18.75" x14ac:dyDescent="0.25">
      <c r="A11" s="3" t="s">
        <v>17</v>
      </c>
      <c r="B11" s="3" t="s">
        <v>35</v>
      </c>
      <c r="D11" s="27">
        <v>42830</v>
      </c>
      <c r="E11" s="31" t="str">
        <f>IF(Table1[[#This Row],[Start]]&gt;0,TEXT(Table1[[#This Row],[Start]],"DDD"),"")</f>
        <v>Wed</v>
      </c>
      <c r="F11" s="28">
        <v>43284</v>
      </c>
      <c r="G11" s="31" t="str">
        <f>IF(Table1[[#This Row],[End]]&gt;0,TEXT(Table1[[#This Row],[End]],"DDD"),"")</f>
        <v>Tue</v>
      </c>
      <c r="H11" s="32">
        <v>80</v>
      </c>
      <c r="I11" s="7">
        <f>IF(Table1[[#This Row],[Start]]&gt;0,DATEDIF(D11,F11,"d")+1,)</f>
        <v>455</v>
      </c>
      <c r="J11" s="8">
        <f>SUM(Table1[[#This Row],[Days]]*12/365)</f>
        <v>14.95890410958904</v>
      </c>
      <c r="K11" s="9">
        <f>IF(Table1[[#This Row],[LTFT %]]="Leave","0",SUM(J11/100*H11))</f>
        <v>11.967123287671233</v>
      </c>
      <c r="L11" s="10"/>
      <c r="M11" s="11">
        <f t="shared" si="1"/>
        <v>8</v>
      </c>
      <c r="N11" s="11">
        <f t="shared" si="0"/>
        <v>6.6666666666666679</v>
      </c>
      <c r="O11" s="11">
        <f t="shared" si="0"/>
        <v>5.7142857142857144</v>
      </c>
      <c r="P11" s="11">
        <f t="shared" si="0"/>
        <v>5</v>
      </c>
      <c r="Q11" s="11">
        <f t="shared" si="0"/>
        <v>4.4444444444444446</v>
      </c>
      <c r="R11" s="13">
        <v>4</v>
      </c>
      <c r="T11" s="3" t="s">
        <v>15</v>
      </c>
    </row>
    <row r="12" spans="1:20" s="3" customFormat="1" ht="18.75" x14ac:dyDescent="0.25">
      <c r="A12" s="3" t="s">
        <v>10</v>
      </c>
      <c r="B12" s="3" t="s">
        <v>9</v>
      </c>
      <c r="D12" s="27">
        <v>43285</v>
      </c>
      <c r="E12" s="31" t="str">
        <f>IF(Table1[[#This Row],[Start]]&gt;0,TEXT(Table1[[#This Row],[Start]],"DDD"),"")</f>
        <v>Wed</v>
      </c>
      <c r="F12" s="28">
        <v>43501</v>
      </c>
      <c r="G12" s="31" t="str">
        <f>IF(Table1[[#This Row],[End]]&gt;0,TEXT(Table1[[#This Row],[End]],"DDD"),"")</f>
        <v>Tue</v>
      </c>
      <c r="H12" s="32" t="s">
        <v>10</v>
      </c>
      <c r="I12" s="7">
        <f>IF(Table1[[#This Row],[Start]]&gt;0,DATEDIF(D12,F12,"d")+1,)</f>
        <v>217</v>
      </c>
      <c r="J12" s="8">
        <f>SUM(Table1[[#This Row],[Days]]*12/365)</f>
        <v>7.1342465753424653</v>
      </c>
      <c r="K12" s="9" t="str">
        <f>IF(Table1[[#This Row],[LTFT %]]="Leave","0",SUM(J12/100*H12))</f>
        <v>0</v>
      </c>
      <c r="L12" s="10"/>
      <c r="M12" s="11">
        <f t="shared" si="1"/>
        <v>6</v>
      </c>
      <c r="N12" s="11">
        <f t="shared" si="0"/>
        <v>5.0000000000000009</v>
      </c>
      <c r="O12" s="11">
        <f t="shared" si="0"/>
        <v>4.2857142857142856</v>
      </c>
      <c r="P12" s="11">
        <f t="shared" si="0"/>
        <v>3.75</v>
      </c>
      <c r="Q12" s="11">
        <f t="shared" si="0"/>
        <v>3.3333333333333339</v>
      </c>
      <c r="R12" s="13">
        <v>3</v>
      </c>
      <c r="T12" s="3" t="s">
        <v>16</v>
      </c>
    </row>
    <row r="13" spans="1:20" s="3" customFormat="1" ht="18.75" x14ac:dyDescent="0.25">
      <c r="A13" s="3" t="s">
        <v>18</v>
      </c>
      <c r="B13" s="3" t="s">
        <v>11</v>
      </c>
      <c r="D13" s="27">
        <v>43502</v>
      </c>
      <c r="E13" s="31" t="str">
        <f>IF(Table1[[#This Row],[Start]]&gt;0,TEXT(Table1[[#This Row],[Start]],"DDD"),"")</f>
        <v>Wed</v>
      </c>
      <c r="F13" s="28">
        <v>43865</v>
      </c>
      <c r="G13" s="31" t="str">
        <f>IF(Table1[[#This Row],[End]]&gt;0,TEXT(Table1[[#This Row],[End]],"DDD"),"")</f>
        <v>Tue</v>
      </c>
      <c r="H13" s="32">
        <v>100</v>
      </c>
      <c r="I13" s="7">
        <f>IF(Table1[[#This Row],[Start]]&gt;0,DATEDIF(D13,F13,"d")+1,)</f>
        <v>364</v>
      </c>
      <c r="J13" s="8">
        <f>SUM(Table1[[#This Row],[Days]]*12/365)</f>
        <v>11.967123287671233</v>
      </c>
      <c r="K13" s="9">
        <f>IF(Table1[[#This Row],[LTFT %]]="Leave","0",SUM(J13/100*H13))</f>
        <v>11.967123287671233</v>
      </c>
      <c r="L13" s="10"/>
      <c r="M13" s="11">
        <f t="shared" si="1"/>
        <v>4</v>
      </c>
      <c r="N13" s="11">
        <f t="shared" si="0"/>
        <v>3.3333333333333339</v>
      </c>
      <c r="O13" s="11">
        <f t="shared" si="0"/>
        <v>2.8571428571428572</v>
      </c>
      <c r="P13" s="11">
        <f t="shared" si="0"/>
        <v>2.5</v>
      </c>
      <c r="Q13" s="11">
        <f t="shared" si="0"/>
        <v>2.2222222222222223</v>
      </c>
      <c r="R13" s="13">
        <v>2</v>
      </c>
      <c r="T13" s="3" t="s">
        <v>23</v>
      </c>
    </row>
    <row r="14" spans="1:20" s="3" customFormat="1" ht="19.5" thickBot="1" x14ac:dyDescent="0.3">
      <c r="A14" s="3" t="s">
        <v>24</v>
      </c>
      <c r="B14" s="3" t="s">
        <v>36</v>
      </c>
      <c r="D14" s="27">
        <v>43866</v>
      </c>
      <c r="E14" s="31" t="str">
        <f>IF(Table1[[#This Row],[Start]]&gt;0,TEXT(Table1[[#This Row],[Start]],"DDD"),"")</f>
        <v>Wed</v>
      </c>
      <c r="F14" s="28">
        <v>44229</v>
      </c>
      <c r="G14" s="31" t="str">
        <f>IF(Table1[[#This Row],[End]]&gt;0,TEXT(Table1[[#This Row],[End]],"DDD"),"")</f>
        <v>Tue</v>
      </c>
      <c r="H14" s="32">
        <v>100</v>
      </c>
      <c r="I14" s="7">
        <f>IF(Table1[[#This Row],[Start]]&gt;0,DATEDIF(D14,F14,"d")+1,)</f>
        <v>364</v>
      </c>
      <c r="J14" s="8">
        <f>SUM(Table1[[#This Row],[Days]]*12/365)</f>
        <v>11.967123287671233</v>
      </c>
      <c r="K14" s="9">
        <f>IF(Table1[[#This Row],[LTFT %]]="Leave","0",SUM(J14/100*H14))</f>
        <v>11.967123287671233</v>
      </c>
      <c r="L14" s="8"/>
      <c r="M14" s="11">
        <f t="shared" si="1"/>
        <v>2</v>
      </c>
      <c r="N14" s="11">
        <f t="shared" si="0"/>
        <v>1.666666666666667</v>
      </c>
      <c r="O14" s="11">
        <f t="shared" si="0"/>
        <v>1.4285714285714286</v>
      </c>
      <c r="P14" s="11">
        <f t="shared" si="0"/>
        <v>1.25</v>
      </c>
      <c r="Q14" s="11">
        <f t="shared" si="0"/>
        <v>1.1111111111111112</v>
      </c>
      <c r="R14" s="14">
        <v>1</v>
      </c>
      <c r="T14" s="3" t="s">
        <v>7</v>
      </c>
    </row>
    <row r="15" spans="1:20" s="3" customFormat="1" ht="18.75" x14ac:dyDescent="0.25">
      <c r="D15" s="27"/>
      <c r="E15" s="31" t="str">
        <f>IF(Table1[[#This Row],[Start]]&gt;0,TEXT(Table1[[#This Row],[Start]],"DDD"),"")</f>
        <v/>
      </c>
      <c r="F15" s="28"/>
      <c r="G15" s="31" t="str">
        <f>IF(Table1[[#This Row],[End]]&gt;0,TEXT(Table1[[#This Row],[End]],"DDD"),"")</f>
        <v/>
      </c>
      <c r="H15" s="32"/>
      <c r="I15" s="7">
        <f>IF(Table1[[#This Row],[Start]]&gt;0,DATEDIF(D15,F15,"d")+1,)</f>
        <v>0</v>
      </c>
      <c r="J15" s="8">
        <f>SUM(Table1[[#This Row],[Days]]*12/365)</f>
        <v>0</v>
      </c>
      <c r="K15" s="9">
        <f>IF(Table1[[#This Row],[LTFT %]]="Leave","0",SUM(J15/100*H15))</f>
        <v>0</v>
      </c>
      <c r="T15" s="3" t="s">
        <v>8</v>
      </c>
    </row>
    <row r="16" spans="1:20" s="3" customFormat="1" ht="18.75" x14ac:dyDescent="0.25">
      <c r="D16" s="27"/>
      <c r="E16" s="31" t="str">
        <f>IF(Table1[[#This Row],[Start]]&gt;0,TEXT(Table1[[#This Row],[Start]],"DDD"),"")</f>
        <v/>
      </c>
      <c r="F16" s="28"/>
      <c r="G16" s="31" t="str">
        <f>IF(Table1[[#This Row],[End]]&gt;0,TEXT(Table1[[#This Row],[End]],"DDD"),"")</f>
        <v/>
      </c>
      <c r="H16" s="32"/>
      <c r="I16" s="7">
        <f>IF(Table1[[#This Row],[Start]]&gt;0,DATEDIF(D16,F16,"d")+1,)</f>
        <v>0</v>
      </c>
      <c r="J16" s="8">
        <f>SUM(Table1[[#This Row],[Days]]*12/365)</f>
        <v>0</v>
      </c>
      <c r="K16" s="9">
        <f>IF(Table1[[#This Row],[LTFT %]]="Leave","0",SUM(J16/100*H16))</f>
        <v>0</v>
      </c>
      <c r="T16" s="3" t="s">
        <v>13</v>
      </c>
    </row>
    <row r="17" spans="1:20" s="3" customFormat="1" ht="18.75" x14ac:dyDescent="0.25">
      <c r="D17" s="27"/>
      <c r="E17" s="31" t="str">
        <f>IF(Table1[[#This Row],[Start]]&gt;0,TEXT(Table1[[#This Row],[Start]],"DDD"),"")</f>
        <v/>
      </c>
      <c r="F17" s="28"/>
      <c r="G17" s="31" t="str">
        <f>IF(Table1[[#This Row],[End]]&gt;0,TEXT(Table1[[#This Row],[End]],"DDD"),"")</f>
        <v/>
      </c>
      <c r="H17" s="32"/>
      <c r="I17" s="7">
        <f>IF(Table1[[#This Row],[Start]]&gt;0,DATEDIF(D17,F17,"d")+1,)</f>
        <v>0</v>
      </c>
      <c r="J17" s="8">
        <f>SUM(Table1[[#This Row],[Days]]*12/365)</f>
        <v>0</v>
      </c>
      <c r="K17" s="9">
        <f>IF(Table1[[#This Row],[LTFT %]]="Leave","0",SUM(J17/100*H17))</f>
        <v>0</v>
      </c>
      <c r="T17" s="3" t="s">
        <v>17</v>
      </c>
    </row>
    <row r="18" spans="1:20" s="3" customFormat="1" ht="18.75" x14ac:dyDescent="0.25">
      <c r="D18" s="27"/>
      <c r="E18" s="31" t="str">
        <f>IF(Table1[[#This Row],[Start]]&gt;0,TEXT(Table1[[#This Row],[Start]],"DDD"),"")</f>
        <v/>
      </c>
      <c r="F18" s="28"/>
      <c r="G18" s="31" t="str">
        <f>IF(Table1[[#This Row],[End]]&gt;0,TEXT(Table1[[#This Row],[End]],"DDD"),"")</f>
        <v/>
      </c>
      <c r="H18" s="32"/>
      <c r="I18" s="7">
        <f>IF(Table1[[#This Row],[Start]]&gt;0,DATEDIF(D18,F18,"d")+1,)</f>
        <v>0</v>
      </c>
      <c r="J18" s="8">
        <f>SUM(Table1[[#This Row],[Days]]*12/365)</f>
        <v>0</v>
      </c>
      <c r="K18" s="9">
        <f>IF(Table1[[#This Row],[LTFT %]]="Leave","0",SUM(J18/100*H18))</f>
        <v>0</v>
      </c>
      <c r="T18" s="3" t="s">
        <v>18</v>
      </c>
    </row>
    <row r="19" spans="1:20" s="3" customFormat="1" ht="18.75" x14ac:dyDescent="0.25">
      <c r="D19" s="27"/>
      <c r="E19" s="31" t="str">
        <f>IF(Table1[[#This Row],[Start]]&gt;0,TEXT(Table1[[#This Row],[Start]],"DDD"),"")</f>
        <v/>
      </c>
      <c r="F19" s="28"/>
      <c r="G19" s="31" t="str">
        <f>IF(Table1[[#This Row],[End]]&gt;0,TEXT(Table1[[#This Row],[End]],"DDD"),"")</f>
        <v/>
      </c>
      <c r="H19" s="32"/>
      <c r="I19" s="7">
        <f>IF(Table1[[#This Row],[Start]]&gt;0,DATEDIF(D19,F19,"d")+1,)</f>
        <v>0</v>
      </c>
      <c r="J19" s="8">
        <f>SUM(Table1[[#This Row],[Days]]*12/365)</f>
        <v>0</v>
      </c>
      <c r="K19" s="9">
        <f>IF(Table1[[#This Row],[LTFT %]]="Leave","0",SUM(J19/100*H19))</f>
        <v>0</v>
      </c>
      <c r="T19" s="3" t="s">
        <v>10</v>
      </c>
    </row>
    <row r="20" spans="1:20" s="3" customFormat="1" ht="18.75" x14ac:dyDescent="0.25">
      <c r="D20" s="27"/>
      <c r="E20" s="31" t="str">
        <f>IF(Table1[[#This Row],[Start]]&gt;0,TEXT(Table1[[#This Row],[Start]],"DDD"),"")</f>
        <v/>
      </c>
      <c r="F20" s="28"/>
      <c r="G20" s="31" t="str">
        <f>IF(Table1[[#This Row],[End]]&gt;0,TEXT(Table1[[#This Row],[End]],"DDD"),"")</f>
        <v/>
      </c>
      <c r="H20" s="32"/>
      <c r="I20" s="7">
        <f>IF(Table1[[#This Row],[Start]]&gt;0,DATEDIF(D20,F20,"d")+1,)</f>
        <v>0</v>
      </c>
      <c r="J20" s="8">
        <f>SUM(Table1[[#This Row],[Days]]*12/365)</f>
        <v>0</v>
      </c>
      <c r="K20" s="9">
        <f>IF(Table1[[#This Row],[LTFT %]]="Leave","0",SUM(J20/100*H20))</f>
        <v>0</v>
      </c>
      <c r="T20" s="3" t="s">
        <v>24</v>
      </c>
    </row>
    <row r="21" spans="1:20" s="3" customFormat="1" ht="18.75" x14ac:dyDescent="0.25">
      <c r="D21" s="27"/>
      <c r="E21" s="31" t="str">
        <f>IF(Table1[[#This Row],[Start]]&gt;0,TEXT(Table1[[#This Row],[Start]],"DDD"),"")</f>
        <v/>
      </c>
      <c r="F21" s="28"/>
      <c r="G21" s="31" t="str">
        <f>IF(Table1[[#This Row],[End]]&gt;0,TEXT(Table1[[#This Row],[End]],"DDD"),"")</f>
        <v/>
      </c>
      <c r="H21" s="32"/>
      <c r="I21" s="7">
        <f>IF(Table1[[#This Row],[Start]]&gt;0,DATEDIF(D21,F21,"d")+1,)</f>
        <v>0</v>
      </c>
      <c r="J21" s="8">
        <f>SUM(Table1[[#This Row],[Days]]*12/365)</f>
        <v>0</v>
      </c>
      <c r="K21" s="9">
        <f>IF(Table1[[#This Row],[LTFT %]]="Leave","0",SUM(J21/100*H21))</f>
        <v>0</v>
      </c>
      <c r="T21" s="3" t="s">
        <v>25</v>
      </c>
    </row>
    <row r="22" spans="1:20" s="3" customFormat="1" ht="18.75" x14ac:dyDescent="0.25">
      <c r="B22" s="4"/>
      <c r="C22" s="4"/>
      <c r="D22" s="27"/>
      <c r="E22" s="31" t="str">
        <f>IF(Table1[[#This Row],[Start]]&gt;0,TEXT(Table1[[#This Row],[Start]],"DDD"),"")</f>
        <v/>
      </c>
      <c r="F22" s="29"/>
      <c r="G22" s="31" t="str">
        <f>IF(Table1[[#This Row],[End]]&gt;0,TEXT(Table1[[#This Row],[End]],"DDD"),"")</f>
        <v/>
      </c>
      <c r="H22" s="32"/>
      <c r="I22" s="7">
        <f>IF(Table1[[#This Row],[Start]]&gt;0,DATEDIF(D22,F22,"d")+1,)</f>
        <v>0</v>
      </c>
      <c r="J22" s="8">
        <f>SUM(Table1[[#This Row],[Days]]*12/365)</f>
        <v>0</v>
      </c>
      <c r="K22" s="9">
        <f>IF(Table1[[#This Row],[LTFT %]]="Leave","0",SUM(J22/100*H22))</f>
        <v>0</v>
      </c>
      <c r="T22" s="3" t="s">
        <v>26</v>
      </c>
    </row>
    <row r="23" spans="1:20" s="3" customFormat="1" ht="18.75" x14ac:dyDescent="0.25">
      <c r="B23" s="4"/>
      <c r="C23" s="4"/>
      <c r="D23" s="27"/>
      <c r="E23" s="31" t="str">
        <f>IF(Table1[[#This Row],[Start]]&gt;0,TEXT(Table1[[#This Row],[Start]],"DDD"),"")</f>
        <v/>
      </c>
      <c r="F23" s="29"/>
      <c r="G23" s="31" t="str">
        <f>IF(Table1[[#This Row],[End]]&gt;0,TEXT(Table1[[#This Row],[End]],"DDD"),"")</f>
        <v/>
      </c>
      <c r="H23" s="32"/>
      <c r="I23" s="7">
        <f>IF(Table1[[#This Row],[Start]]&gt;0,DATEDIF(D23,F23,"d")+1,)</f>
        <v>0</v>
      </c>
      <c r="J23" s="8">
        <f>SUM(Table1[[#This Row],[Days]]*12/365)</f>
        <v>0</v>
      </c>
      <c r="K23" s="9">
        <f>IF(Table1[[#This Row],[LTFT %]]="Leave","0",SUM(J23/100*H23))</f>
        <v>0</v>
      </c>
    </row>
    <row r="24" spans="1:20" ht="18.75" x14ac:dyDescent="0.25">
      <c r="A24" s="3"/>
      <c r="B24" s="4"/>
      <c r="C24" s="4"/>
      <c r="D24" s="27"/>
      <c r="E24" s="31" t="str">
        <f>IF(Table1[[#This Row],[Start]]&gt;0,TEXT(Table1[[#This Row],[Start]],"DDD"),"")</f>
        <v/>
      </c>
      <c r="F24" s="29"/>
      <c r="G24" s="31" t="str">
        <f>IF(Table1[[#This Row],[End]]&gt;0,TEXT(Table1[[#This Row],[End]],"DDD"),"")</f>
        <v/>
      </c>
      <c r="H24" s="32"/>
      <c r="I24" s="7">
        <f>IF(Table1[[#This Row],[Start]]&gt;0,DATEDIF(D24,F24,"d")+1,)</f>
        <v>0</v>
      </c>
      <c r="J24" s="8">
        <f>SUM(Table1[[#This Row],[Days]]*12/365)</f>
        <v>0</v>
      </c>
      <c r="K24" s="9">
        <f>IF(Table1[[#This Row],[LTFT %]]="Leave","0",SUM(J24/100*H24))</f>
        <v>0</v>
      </c>
      <c r="M24" s="1"/>
    </row>
    <row r="25" spans="1:20" ht="19.5" thickBot="1" x14ac:dyDescent="0.3">
      <c r="A25" s="3"/>
      <c r="B25" s="4"/>
      <c r="C25" s="4"/>
      <c r="D25" s="27"/>
      <c r="E25" s="31" t="str">
        <f>IF(Table1[[#This Row],[Start]]&gt;0,TEXT(Table1[[#This Row],[Start]],"DDD"),"")</f>
        <v/>
      </c>
      <c r="F25" s="30"/>
      <c r="G25" s="31" t="str">
        <f>IF(Table1[[#This Row],[End]]&gt;0,TEXT(Table1[[#This Row],[End]],"DDD"),"")</f>
        <v/>
      </c>
      <c r="H25" s="38"/>
      <c r="I25" s="7">
        <f>IF(Table1[[#This Row],[Start]]&gt;0,DATEDIF(D25,F25,"d")+1,)</f>
        <v>0</v>
      </c>
      <c r="J25" s="8">
        <f>SUM(Table1[[#This Row],[Days]]*12/365)</f>
        <v>0</v>
      </c>
      <c r="K25" s="9">
        <f>IF(Table1[[#This Row],[LTFT %]]="Leave","0",SUM(J25/100*H25))</f>
        <v>0</v>
      </c>
    </row>
    <row r="26" spans="1:20" ht="21" x14ac:dyDescent="0.25">
      <c r="A26" s="33" t="s">
        <v>12</v>
      </c>
      <c r="B26" s="33"/>
      <c r="C26" s="33"/>
      <c r="D26" s="33"/>
      <c r="E26" s="33"/>
      <c r="F26" s="33"/>
      <c r="G26" s="33"/>
      <c r="H26" s="33"/>
      <c r="I26" s="34">
        <f>SUBTOTAL(109,Table1[Days])</f>
        <v>4564</v>
      </c>
      <c r="J26" s="35">
        <f>SUBTOTAL(109,Table1[Months])</f>
        <v>150.04931506849314</v>
      </c>
      <c r="K26" s="35">
        <f>SUBTOTAL(109,Table1[Whole
Time
Equivalent
(months)])</f>
        <v>108.77589041095889</v>
      </c>
    </row>
    <row r="27" spans="1:20" ht="60" x14ac:dyDescent="0.25">
      <c r="A27" s="24"/>
      <c r="B27" s="20"/>
      <c r="C27" s="20"/>
      <c r="D27" s="20"/>
      <c r="E27" s="20"/>
      <c r="F27" s="20"/>
      <c r="G27" s="20"/>
      <c r="H27" s="20"/>
      <c r="I27" s="20"/>
      <c r="J27" s="19" t="s">
        <v>19</v>
      </c>
      <c r="K27" s="37" t="s">
        <v>29</v>
      </c>
      <c r="M27" s="2"/>
    </row>
    <row r="28" spans="1:20" x14ac:dyDescent="0.25">
      <c r="A28" s="24"/>
      <c r="B28" s="20"/>
      <c r="C28" s="20"/>
      <c r="D28" s="20"/>
      <c r="E28" s="20"/>
      <c r="F28" s="20"/>
      <c r="G28" s="20"/>
      <c r="H28" s="20"/>
      <c r="I28" s="20"/>
      <c r="J28" s="25" t="s">
        <v>15</v>
      </c>
      <c r="K28" s="21">
        <f>SUMIF(Table1[Grade 
(optional)],J28,Table1[Whole
Time
Equivalent
(months)])</f>
        <v>11.967123287671233</v>
      </c>
      <c r="M28" s="2"/>
    </row>
    <row r="29" spans="1:20" x14ac:dyDescent="0.25">
      <c r="A29" s="24"/>
      <c r="B29" s="20" t="str">
        <f>IFERROR(INDEX($A$3:$A$22,MATCH(0,COUNTIF($J$27:J27,$A$3:$A$22),0)),"")</f>
        <v/>
      </c>
      <c r="C29" s="20"/>
      <c r="D29" s="20"/>
      <c r="E29" s="20"/>
      <c r="F29" s="20"/>
      <c r="G29" s="20"/>
      <c r="H29" s="20"/>
      <c r="I29" s="20"/>
      <c r="J29" s="25" t="s">
        <v>16</v>
      </c>
      <c r="K29" s="21">
        <f>SUMIF(Table1[Grade 
(optional)],J29,Table1[Whole
Time
Equivalent
(months)])</f>
        <v>11.967123287671233</v>
      </c>
      <c r="M29" s="2"/>
    </row>
    <row r="30" spans="1:20" x14ac:dyDescent="0.25">
      <c r="A30" s="24"/>
      <c r="B30" s="20"/>
      <c r="C30" s="20"/>
      <c r="D30" s="20"/>
      <c r="E30" s="20"/>
      <c r="F30" s="20"/>
      <c r="G30" s="20"/>
      <c r="H30" s="20"/>
      <c r="I30" s="20"/>
      <c r="J30" s="25" t="s">
        <v>23</v>
      </c>
      <c r="K30" s="21">
        <f>SUMIF(Table1[Grade 
(optional)],J30,Table1[Whole
Time
Equivalent
(months)])</f>
        <v>11.967123287671233</v>
      </c>
    </row>
    <row r="31" spans="1:20" x14ac:dyDescent="0.25">
      <c r="A31" s="24"/>
      <c r="B31" s="20"/>
      <c r="C31" s="20"/>
      <c r="D31" s="20"/>
      <c r="E31" s="20"/>
      <c r="F31" s="20"/>
      <c r="G31" s="20"/>
      <c r="H31" s="20"/>
      <c r="I31" s="20"/>
      <c r="J31" s="25" t="s">
        <v>7</v>
      </c>
      <c r="K31" s="21">
        <f>SUMIF(Table1[Grade 
(optional)],J31,Table1[Whole
Time
Equivalent
(months)])</f>
        <v>12.486575342465754</v>
      </c>
    </row>
    <row r="32" spans="1:20" x14ac:dyDescent="0.25">
      <c r="A32" s="24"/>
      <c r="B32" s="20"/>
      <c r="C32" s="20"/>
      <c r="D32" s="20"/>
      <c r="E32" s="20"/>
      <c r="F32" s="20"/>
      <c r="G32" s="20"/>
      <c r="H32" s="20"/>
      <c r="I32" s="20"/>
      <c r="J32" s="25" t="s">
        <v>8</v>
      </c>
      <c r="K32" s="21">
        <f>SUMIF(Table1[Grade 
(optional)],J32,Table1[Whole
Time
Equivalent
(months)])</f>
        <v>12.565479452054793</v>
      </c>
    </row>
    <row r="33" spans="1:11" x14ac:dyDescent="0.25">
      <c r="A33" s="24"/>
      <c r="B33" s="20"/>
      <c r="C33" s="20"/>
      <c r="D33" s="20"/>
      <c r="E33" s="20"/>
      <c r="F33" s="20"/>
      <c r="G33" s="20"/>
      <c r="H33" s="20"/>
      <c r="I33" s="20"/>
      <c r="J33" s="25" t="s">
        <v>13</v>
      </c>
      <c r="K33" s="21">
        <f>SUMIF(Table1[Grade 
(optional)],J33,Table1[Whole
Time
Equivalent
(months)])</f>
        <v>11.921095890410959</v>
      </c>
    </row>
    <row r="34" spans="1:11" x14ac:dyDescent="0.25">
      <c r="A34" s="24"/>
      <c r="B34" s="20"/>
      <c r="C34" s="20"/>
      <c r="D34" s="20"/>
      <c r="E34" s="20"/>
      <c r="F34" s="20"/>
      <c r="G34" s="20"/>
      <c r="H34" s="20"/>
      <c r="I34" s="20"/>
      <c r="J34" s="25" t="s">
        <v>17</v>
      </c>
      <c r="K34" s="21">
        <f>SUMIF(Table1[Grade 
(optional)],J34,Table1[Whole
Time
Equivalent
(months)])</f>
        <v>11.967123287671233</v>
      </c>
    </row>
    <row r="35" spans="1:11" x14ac:dyDescent="0.25">
      <c r="A35" s="24"/>
      <c r="B35" s="20"/>
      <c r="C35" s="20"/>
      <c r="D35" s="20"/>
      <c r="E35" s="20"/>
      <c r="F35" s="20"/>
      <c r="G35" s="20"/>
      <c r="H35" s="20"/>
      <c r="I35" s="22"/>
      <c r="J35" s="25" t="s">
        <v>18</v>
      </c>
      <c r="K35" s="21">
        <f>SUMIF(Table1[Grade 
(optional)],J35,Table1[Whole
Time
Equivalent
(months)])</f>
        <v>11.967123287671233</v>
      </c>
    </row>
    <row r="36" spans="1:11" x14ac:dyDescent="0.25">
      <c r="A36" s="24"/>
      <c r="B36" s="20"/>
      <c r="C36" s="20"/>
      <c r="D36" s="20"/>
      <c r="E36" s="20"/>
      <c r="F36" s="20"/>
      <c r="G36" s="20"/>
      <c r="H36" s="20"/>
      <c r="I36" s="22"/>
      <c r="J36" s="25" t="s">
        <v>10</v>
      </c>
      <c r="K36" s="21">
        <f>SUMIF(Table1[Grade 
(optional)],J36,Table1[Whole
Time
Equivalent
(months)])</f>
        <v>0</v>
      </c>
    </row>
    <row r="37" spans="1:11" x14ac:dyDescent="0.25">
      <c r="A37" s="24"/>
      <c r="B37" s="20"/>
      <c r="C37" s="20"/>
      <c r="D37" s="20"/>
      <c r="E37" s="20"/>
      <c r="F37" s="20"/>
      <c r="G37" s="20"/>
      <c r="H37" s="20"/>
      <c r="I37" s="22"/>
      <c r="J37" s="25" t="s">
        <v>24</v>
      </c>
      <c r="K37" s="21">
        <f>SUMIF(Table1[Grade 
(optional)],J37,Table1[Whole
Time
Equivalent
(months)])</f>
        <v>11.967123287671233</v>
      </c>
    </row>
    <row r="38" spans="1:11" x14ac:dyDescent="0.25">
      <c r="A38" s="24"/>
      <c r="B38" s="20"/>
      <c r="C38" s="20"/>
      <c r="D38" s="20"/>
      <c r="E38" s="20"/>
      <c r="F38" s="20"/>
      <c r="G38" s="20"/>
      <c r="H38" s="20"/>
      <c r="I38" s="20"/>
      <c r="J38" s="25" t="s">
        <v>25</v>
      </c>
      <c r="K38" s="21">
        <f>SUMIF(Table1[Grade 
(optional)],J38,Table1[Whole
Time
Equivalent
(months)])</f>
        <v>0</v>
      </c>
    </row>
    <row r="39" spans="1:11" x14ac:dyDescent="0.25">
      <c r="A39" s="24"/>
      <c r="B39" s="20"/>
      <c r="C39" s="20"/>
      <c r="D39" s="20"/>
      <c r="E39" s="20"/>
      <c r="F39" s="20"/>
      <c r="G39" s="20"/>
      <c r="H39" s="20"/>
      <c r="I39" s="20"/>
      <c r="J39" s="25" t="s">
        <v>26</v>
      </c>
      <c r="K39" s="21">
        <f>SUMIF(Table1[Grade 
(optional)],J39,Table1[Whole
Time
Equivalent
(months)])</f>
        <v>0</v>
      </c>
    </row>
    <row r="40" spans="1:11" x14ac:dyDescent="0.25">
      <c r="B40" s="18"/>
    </row>
    <row r="41" spans="1:11" x14ac:dyDescent="0.25">
      <c r="B41" s="18"/>
    </row>
  </sheetData>
  <mergeCells count="2">
    <mergeCell ref="M1:R1"/>
    <mergeCell ref="A1:K1"/>
  </mergeCells>
  <dataValidations count="2">
    <dataValidation type="list" allowBlank="1" showInputMessage="1" showErrorMessage="1" sqref="H3:H25" xr:uid="{00000000-0002-0000-0100-000000000000}">
      <formula1>$T$2:$T$8</formula1>
    </dataValidation>
    <dataValidation type="list" allowBlank="1" showInputMessage="1" showErrorMessage="1" sqref="A3:A25" xr:uid="{00000000-0002-0000-0100-000001000000}">
      <formula1>$T$11:$T$22</formula1>
    </dataValidation>
  </dataValidations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00C23805FAB34DA4398D0650DC65A4" ma:contentTypeVersion="11" ma:contentTypeDescription="Create a new document." ma:contentTypeScope="" ma:versionID="90b594a861228765ab25485ffbccaf86">
  <xsd:schema xmlns:xsd="http://www.w3.org/2001/XMLSchema" xmlns:xs="http://www.w3.org/2001/XMLSchema" xmlns:p="http://schemas.microsoft.com/office/2006/metadata/properties" xmlns:ns3="555dc118-0806-45c7-8810-b0e45194ae07" xmlns:ns4="9ebc809b-6e0d-4acc-856b-34e01be4d77d" targetNamespace="http://schemas.microsoft.com/office/2006/metadata/properties" ma:root="true" ma:fieldsID="ea2734947008179d80b3fe6aafac3478" ns3:_="" ns4:_="">
    <xsd:import namespace="555dc118-0806-45c7-8810-b0e45194ae07"/>
    <xsd:import namespace="9ebc809b-6e0d-4acc-856b-34e01be4d77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dc118-0806-45c7-8810-b0e45194ae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c809b-6e0d-4acc-856b-34e01be4d7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5D46A3-1F95-4C0A-9E0F-71AC2CFA2DF6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ebc809b-6e0d-4acc-856b-34e01be4d77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555dc118-0806-45c7-8810-b0e45194ae0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B0D59A-77EF-40F7-A3A3-50AE727969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68B3C5-FB1D-401C-A356-7293A7BB04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dc118-0806-45c7-8810-b0e45194ae07"/>
    <ds:schemaRef ds:uri="9ebc809b-6e0d-4acc-856b-34e01be4d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Template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Du Plessis</dc:creator>
  <cp:lastModifiedBy>Deborah Jackson</cp:lastModifiedBy>
  <cp:lastPrinted>2019-12-12T08:27:23Z</cp:lastPrinted>
  <dcterms:created xsi:type="dcterms:W3CDTF">2019-05-14T10:28:09Z</dcterms:created>
  <dcterms:modified xsi:type="dcterms:W3CDTF">2024-01-03T13:41:46Z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0x0101008800C23805FAB34DA4398D0650DC65A4</vt:lpwstr>
  </property>
</Properties>
</file>